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lenisabelmarx/Nextcloud/Kasse/Lager 2024/Kassenabschluss 2024 (roh)/"/>
    </mc:Choice>
  </mc:AlternateContent>
  <xr:revisionPtr revIDLastSave="0" documentId="13_ncr:1_{3DF7751A-A01A-EC4A-91F2-5780B09C4509}" xr6:coauthVersionLast="47" xr6:coauthVersionMax="47" xr10:uidLastSave="{00000000-0000-0000-0000-000000000000}"/>
  <bookViews>
    <workbookView xWindow="0" yWindow="740" windowWidth="29400" windowHeight="18380" activeTab="1" xr2:uid="{94973CD0-D595-4C85-B137-4809FB52C692}"/>
  </bookViews>
  <sheets>
    <sheet name="Im Vergleich" sheetId="4" r:id="rId1"/>
    <sheet name="2024" sheetId="13" r:id="rId2"/>
    <sheet name="Irregularitäten 2024-2023" sheetId="14" r:id="rId3"/>
    <sheet name="2023" sheetId="11" r:id="rId4"/>
    <sheet name="Irregularitäten 2023-2022" sheetId="12" r:id="rId5"/>
    <sheet name="2022" sheetId="9" r:id="rId6"/>
    <sheet name="Irregularitäten 2022-2021" sheetId="10" r:id="rId7"/>
    <sheet name="2021" sheetId="7" r:id="rId8"/>
    <sheet name="Irregularitäten 2021-2020" sheetId="8" r:id="rId9"/>
    <sheet name="2020" sheetId="3" r:id="rId10"/>
    <sheet name="Irregularitäten 2020-2019" sheetId="2" r:id="rId11"/>
    <sheet name="2019" sheetId="5" r:id="rId12"/>
    <sheet name="Irregularitäten 2019-2018" sheetId="6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13" l="1"/>
  <c r="F96" i="13"/>
  <c r="F88" i="13"/>
  <c r="I19" i="14" l="1"/>
  <c r="C21" i="14" l="1"/>
  <c r="I10" i="14"/>
  <c r="C10" i="14"/>
  <c r="F164" i="13"/>
  <c r="D164" i="13"/>
  <c r="F157" i="13"/>
  <c r="D157" i="13"/>
  <c r="F140" i="13"/>
  <c r="D140" i="13"/>
  <c r="F131" i="13"/>
  <c r="D131" i="13"/>
  <c r="F115" i="13"/>
  <c r="D115" i="13"/>
  <c r="F107" i="13"/>
  <c r="D107" i="13"/>
  <c r="D96" i="13"/>
  <c r="D88" i="13"/>
  <c r="D79" i="13"/>
  <c r="K60" i="13"/>
  <c r="F60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K28" i="13"/>
  <c r="F28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G45" i="4"/>
  <c r="I45" i="4"/>
  <c r="G21" i="4"/>
  <c r="I21" i="4"/>
  <c r="D96" i="11"/>
  <c r="F96" i="11"/>
  <c r="D154" i="11"/>
  <c r="F154" i="11"/>
  <c r="F185" i="11"/>
  <c r="D185" i="11"/>
  <c r="H185" i="11" s="1"/>
  <c r="F178" i="11"/>
  <c r="D178" i="11"/>
  <c r="F161" i="11"/>
  <c r="D161" i="11"/>
  <c r="H161" i="11" s="1"/>
  <c r="F138" i="11"/>
  <c r="D138" i="11"/>
  <c r="F130" i="11"/>
  <c r="D130" i="11"/>
  <c r="F120" i="11"/>
  <c r="D120" i="11"/>
  <c r="F98" i="9"/>
  <c r="G47" i="4" l="1"/>
  <c r="H157" i="13"/>
  <c r="H96" i="13"/>
  <c r="H131" i="13"/>
  <c r="H79" i="13"/>
  <c r="H115" i="13"/>
  <c r="O28" i="13"/>
  <c r="H107" i="13"/>
  <c r="O60" i="13"/>
  <c r="C22" i="14"/>
  <c r="H164" i="13"/>
  <c r="H140" i="13"/>
  <c r="H88" i="13"/>
  <c r="O61" i="13"/>
  <c r="D64" i="13" s="1"/>
  <c r="O29" i="13"/>
  <c r="D63" i="13" s="1"/>
  <c r="H178" i="11"/>
  <c r="H154" i="11"/>
  <c r="H120" i="11"/>
  <c r="H138" i="11"/>
  <c r="H96" i="11"/>
  <c r="H130" i="11"/>
  <c r="D66" i="13" l="1"/>
  <c r="F78" i="11"/>
  <c r="D78" i="11"/>
  <c r="C21" i="12"/>
  <c r="I10" i="12"/>
  <c r="C10" i="12"/>
  <c r="C22" i="12" l="1"/>
  <c r="F113" i="11" l="1"/>
  <c r="D113" i="11"/>
  <c r="F106" i="11"/>
  <c r="D106" i="11"/>
  <c r="F86" i="11"/>
  <c r="D86" i="11"/>
  <c r="K60" i="11"/>
  <c r="F60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K28" i="11"/>
  <c r="F28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K45" i="4"/>
  <c r="K21" i="4"/>
  <c r="K47" i="4" s="1"/>
  <c r="H113" i="11" l="1"/>
  <c r="H86" i="11"/>
  <c r="H106" i="11"/>
  <c r="H78" i="11"/>
  <c r="O61" i="11"/>
  <c r="D64" i="11" s="1"/>
  <c r="O60" i="11"/>
  <c r="O28" i="11"/>
  <c r="O29" i="11"/>
  <c r="D63" i="11" s="1"/>
  <c r="I47" i="4"/>
  <c r="F56" i="9"/>
  <c r="F28" i="9"/>
  <c r="F107" i="9"/>
  <c r="D107" i="9"/>
  <c r="O53" i="9"/>
  <c r="O25" i="9"/>
  <c r="O12" i="9"/>
  <c r="O9" i="9"/>
  <c r="O39" i="9"/>
  <c r="O11" i="9"/>
  <c r="O19" i="9"/>
  <c r="O47" i="9"/>
  <c r="C19" i="10"/>
  <c r="I10" i="10"/>
  <c r="C10" i="10"/>
  <c r="D98" i="9"/>
  <c r="F88" i="9"/>
  <c r="D88" i="9"/>
  <c r="F79" i="9"/>
  <c r="D79" i="9"/>
  <c r="D64" i="9"/>
  <c r="K56" i="9"/>
  <c r="O54" i="9"/>
  <c r="O52" i="9"/>
  <c r="O51" i="9"/>
  <c r="O50" i="9"/>
  <c r="O49" i="9"/>
  <c r="O48" i="9"/>
  <c r="O46" i="9"/>
  <c r="O45" i="9"/>
  <c r="O44" i="9"/>
  <c r="O43" i="9"/>
  <c r="O42" i="9"/>
  <c r="O41" i="9"/>
  <c r="O40" i="9"/>
  <c r="O38" i="9"/>
  <c r="O37" i="9"/>
  <c r="O36" i="9"/>
  <c r="O35" i="9"/>
  <c r="O34" i="9"/>
  <c r="K28" i="9"/>
  <c r="O26" i="9"/>
  <c r="O24" i="9"/>
  <c r="O23" i="9"/>
  <c r="O22" i="9"/>
  <c r="O21" i="9"/>
  <c r="O20" i="9"/>
  <c r="O18" i="9"/>
  <c r="O17" i="9"/>
  <c r="O16" i="9"/>
  <c r="O15" i="9"/>
  <c r="O14" i="9"/>
  <c r="O13" i="9"/>
  <c r="O10" i="9"/>
  <c r="O8" i="9"/>
  <c r="O7" i="9"/>
  <c r="O6" i="9"/>
  <c r="H107" i="9" l="1"/>
  <c r="D66" i="11"/>
  <c r="H79" i="9"/>
  <c r="H88" i="9"/>
  <c r="H98" i="9"/>
  <c r="O56" i="9"/>
  <c r="O57" i="9"/>
  <c r="O28" i="9"/>
  <c r="O29" i="9"/>
  <c r="C22" i="10"/>
  <c r="M45" i="4" l="1"/>
  <c r="M21" i="4"/>
  <c r="Q21" i="4"/>
  <c r="D94" i="7"/>
  <c r="F94" i="7"/>
  <c r="D84" i="7"/>
  <c r="F84" i="7"/>
  <c r="O41" i="7"/>
  <c r="O38" i="7"/>
  <c r="O16" i="7"/>
  <c r="O13" i="7"/>
  <c r="M47" i="4" l="1"/>
  <c r="H84" i="7"/>
  <c r="H94" i="7"/>
  <c r="C19" i="8" l="1"/>
  <c r="I10" i="8"/>
  <c r="C10" i="8"/>
  <c r="D74" i="7"/>
  <c r="F74" i="7"/>
  <c r="D58" i="7"/>
  <c r="K50" i="7"/>
  <c r="F50" i="7"/>
  <c r="O48" i="7"/>
  <c r="O47" i="7"/>
  <c r="O46" i="7"/>
  <c r="O45" i="7"/>
  <c r="O44" i="7"/>
  <c r="O43" i="7"/>
  <c r="O42" i="7"/>
  <c r="O40" i="7"/>
  <c r="O39" i="7"/>
  <c r="O37" i="7"/>
  <c r="O36" i="7"/>
  <c r="O35" i="7"/>
  <c r="O34" i="7"/>
  <c r="O33" i="7"/>
  <c r="O32" i="7"/>
  <c r="O31" i="7"/>
  <c r="K25" i="7"/>
  <c r="O23" i="7"/>
  <c r="O22" i="7"/>
  <c r="O21" i="7"/>
  <c r="O20" i="7"/>
  <c r="O19" i="7"/>
  <c r="O18" i="7"/>
  <c r="O17" i="7"/>
  <c r="O15" i="7"/>
  <c r="O14" i="7"/>
  <c r="O12" i="7"/>
  <c r="O11" i="7"/>
  <c r="O10" i="7"/>
  <c r="O9" i="7"/>
  <c r="O8" i="7"/>
  <c r="O7" i="7"/>
  <c r="O6" i="7"/>
  <c r="F25" i="7"/>
  <c r="C52" i="5"/>
  <c r="C51" i="5"/>
  <c r="E35" i="5"/>
  <c r="E30" i="5"/>
  <c r="E29" i="5"/>
  <c r="E37" i="5"/>
  <c r="E38" i="5"/>
  <c r="E14" i="5"/>
  <c r="E10" i="5"/>
  <c r="E7" i="5"/>
  <c r="N33" i="5"/>
  <c r="N15" i="5"/>
  <c r="E23" i="5"/>
  <c r="N23" i="5"/>
  <c r="N29" i="5"/>
  <c r="N30" i="5"/>
  <c r="N31" i="5"/>
  <c r="N32" i="5"/>
  <c r="N34" i="5"/>
  <c r="N35" i="5"/>
  <c r="N36" i="5"/>
  <c r="N37" i="5"/>
  <c r="N38" i="5"/>
  <c r="N39" i="5"/>
  <c r="N40" i="5"/>
  <c r="N41" i="5"/>
  <c r="N42" i="5"/>
  <c r="N43" i="5"/>
  <c r="N44" i="5"/>
  <c r="N47" i="5"/>
  <c r="E46" i="5"/>
  <c r="I46" i="5"/>
  <c r="L46" i="5"/>
  <c r="N46" i="5"/>
  <c r="E6" i="5"/>
  <c r="N6" i="5"/>
  <c r="N7" i="5"/>
  <c r="N8" i="5"/>
  <c r="N9" i="5"/>
  <c r="N10" i="5"/>
  <c r="N11" i="5"/>
  <c r="N12" i="5"/>
  <c r="N13" i="5"/>
  <c r="N14" i="5"/>
  <c r="N16" i="5"/>
  <c r="N17" i="5"/>
  <c r="N18" i="5"/>
  <c r="N19" i="5"/>
  <c r="N20" i="5"/>
  <c r="N21" i="5"/>
  <c r="N24" i="5"/>
  <c r="I23" i="5"/>
  <c r="L23" i="5"/>
  <c r="O36" i="3"/>
  <c r="O13" i="3"/>
  <c r="C15" i="6"/>
  <c r="C8" i="6"/>
  <c r="C18" i="6"/>
  <c r="I8" i="6"/>
  <c r="C54" i="5"/>
  <c r="D69" i="3"/>
  <c r="F65" i="3"/>
  <c r="F69" i="3"/>
  <c r="H69" i="3"/>
  <c r="O21" i="4"/>
  <c r="Q45" i="4"/>
  <c r="O45" i="4"/>
  <c r="K46" i="3"/>
  <c r="D54" i="3"/>
  <c r="C28" i="2"/>
  <c r="O34" i="3"/>
  <c r="O44" i="3"/>
  <c r="O43" i="3"/>
  <c r="O42" i="3"/>
  <c r="O41" i="3"/>
  <c r="O40" i="3"/>
  <c r="O39" i="3"/>
  <c r="O38" i="3"/>
  <c r="O37" i="3"/>
  <c r="O35" i="3"/>
  <c r="O33" i="3"/>
  <c r="O32" i="3"/>
  <c r="O31" i="3"/>
  <c r="O30" i="3"/>
  <c r="O29" i="3"/>
  <c r="F46" i="3"/>
  <c r="O46" i="3"/>
  <c r="O47" i="3"/>
  <c r="F6" i="3"/>
  <c r="F23" i="3"/>
  <c r="K23" i="3"/>
  <c r="O23" i="3"/>
  <c r="O6" i="3"/>
  <c r="O7" i="3"/>
  <c r="O8" i="3"/>
  <c r="O9" i="3"/>
  <c r="O10" i="3"/>
  <c r="O11" i="3"/>
  <c r="O12" i="3"/>
  <c r="O14" i="3"/>
  <c r="O15" i="3"/>
  <c r="O16" i="3"/>
  <c r="O17" i="3"/>
  <c r="O18" i="3"/>
  <c r="O19" i="3"/>
  <c r="O20" i="3"/>
  <c r="O21" i="3"/>
  <c r="O24" i="3"/>
  <c r="I12" i="2"/>
  <c r="C25" i="2"/>
  <c r="C19" i="2"/>
  <c r="C12" i="2"/>
  <c r="O47" i="4" l="1"/>
  <c r="O50" i="7"/>
  <c r="C22" i="8"/>
  <c r="O51" i="7"/>
  <c r="O25" i="7"/>
  <c r="O26" i="7"/>
  <c r="H74" i="7"/>
</calcChain>
</file>

<file path=xl/sharedStrings.xml><?xml version="1.0" encoding="utf-8"?>
<sst xmlns="http://schemas.openxmlformats.org/spreadsheetml/2006/main" count="663" uniqueCount="181">
  <si>
    <t>Kinderbeiträge 2020</t>
  </si>
  <si>
    <t>Spenden</t>
  </si>
  <si>
    <t>Einnahmen 2019 in 2020</t>
  </si>
  <si>
    <t>insgesamt</t>
  </si>
  <si>
    <t>Ausgaben 2019 in 2020</t>
  </si>
  <si>
    <t>Saldo</t>
  </si>
  <si>
    <t xml:space="preserve">Portokosten </t>
  </si>
  <si>
    <t xml:space="preserve">Leiterabrechnungen </t>
  </si>
  <si>
    <t>Erstattung Mats Kosten</t>
  </si>
  <si>
    <t>Erstattung Leonhards Kosten</t>
  </si>
  <si>
    <t>Verpflegung 1. SWE 2019</t>
  </si>
  <si>
    <t>Verpflegung 2. SWE 2019</t>
  </si>
  <si>
    <t>Verpflegung Hatke</t>
  </si>
  <si>
    <t>Jahresmitgliedschaften</t>
  </si>
  <si>
    <t>Mats Kosten</t>
  </si>
  <si>
    <t>Leonhard Kosten</t>
  </si>
  <si>
    <t>Teilnehmerkosten 2.SWE</t>
  </si>
  <si>
    <t>Teilnehmerkosten Insel</t>
  </si>
  <si>
    <t>Material</t>
  </si>
  <si>
    <t>Fahrtkosten Busrechnung</t>
  </si>
  <si>
    <t>Einnahmen 2020 in 2019</t>
  </si>
  <si>
    <r>
      <t>(Spende 50</t>
    </r>
    <r>
      <rPr>
        <sz val="11"/>
        <color theme="1"/>
        <rFont val="Calibri"/>
        <family val="2"/>
      </rPr>
      <t>€ Baar)</t>
    </r>
  </si>
  <si>
    <t>Ausgaben 2020 in 2019</t>
  </si>
  <si>
    <t>Einnahmen 2020</t>
  </si>
  <si>
    <t>Hauptkonto 45032701</t>
  </si>
  <si>
    <t>Materialkonto 45032700</t>
  </si>
  <si>
    <t>Kostenpunkte</t>
  </si>
  <si>
    <t>Förderung</t>
  </si>
  <si>
    <t>Leiterbeitrag</t>
  </si>
  <si>
    <t>Sonstige Erstattungen</t>
  </si>
  <si>
    <t xml:space="preserve">Versicherungen </t>
  </si>
  <si>
    <t>Fahrtkosten</t>
  </si>
  <si>
    <t>Nebenkosten des Geldverkehrs</t>
  </si>
  <si>
    <t>Porto</t>
  </si>
  <si>
    <t xml:space="preserve">Werbekosten </t>
  </si>
  <si>
    <t>Telefonkosten</t>
  </si>
  <si>
    <t>Kinderbeiträge</t>
  </si>
  <si>
    <t>Ein-/ Auszahlungen</t>
  </si>
  <si>
    <r>
      <t>(3.502,50</t>
    </r>
    <r>
      <rPr>
        <sz val="11"/>
        <color theme="1"/>
        <rFont val="Calibri"/>
        <family val="2"/>
      </rPr>
      <t>€ in 2020+1.470,70€ in 2019)</t>
    </r>
  </si>
  <si>
    <t>Einnahmen 2020 gesamt</t>
  </si>
  <si>
    <t>Ausgaben 2020</t>
  </si>
  <si>
    <t>Ausgaben 2020 gesamt</t>
  </si>
  <si>
    <t>Einnahmen</t>
  </si>
  <si>
    <t>Ausgaben</t>
  </si>
  <si>
    <t xml:space="preserve">Ausgaben </t>
  </si>
  <si>
    <t>Kinderbeiträge für kommendes Jahr</t>
  </si>
  <si>
    <t>Unterkunft</t>
  </si>
  <si>
    <t>Verpflegung</t>
  </si>
  <si>
    <t>Sonstige Ausgaben</t>
  </si>
  <si>
    <t>Aktionen detaillierte Aufführung (z.B. SWE, Insel-WE, Ferienaktion)</t>
  </si>
  <si>
    <t>Einnahmen vom Vorjahr im aktuellen Jahr</t>
  </si>
  <si>
    <t>Einnahmen vom aktuellen Jahr im Vorjahr</t>
  </si>
  <si>
    <r>
      <t>(exkl. 1470,7</t>
    </r>
    <r>
      <rPr>
        <sz val="11"/>
        <color theme="1"/>
        <rFont val="Calibri"/>
        <family val="2"/>
      </rPr>
      <t>€</t>
    </r>
    <r>
      <rPr>
        <sz val="11"/>
        <color theme="1"/>
        <rFont val="Calibri"/>
        <family val="2"/>
        <scheme val="minor"/>
      </rPr>
      <t xml:space="preserve"> in 2019)</t>
    </r>
  </si>
  <si>
    <t>Ferienaktionen 18.07 &amp; 22.07</t>
  </si>
  <si>
    <t>Versicherung</t>
  </si>
  <si>
    <t>Förrderung</t>
  </si>
  <si>
    <t>Einnahmen 2019</t>
  </si>
  <si>
    <t>Einnahmen 2019 gesamt</t>
  </si>
  <si>
    <t>Ausgaben 2019</t>
  </si>
  <si>
    <t>Ausgaben 2019 gesamt</t>
  </si>
  <si>
    <t>Ausgaben 2018 in 2019</t>
  </si>
  <si>
    <t>Einnahmen 2018 in 2019</t>
  </si>
  <si>
    <t>Einnahmen 2019 in 2018</t>
  </si>
  <si>
    <t>Ausgaben 2019 in 2018</t>
  </si>
  <si>
    <t>Leiterbeiträge (Strafen, Insel-WE)</t>
  </si>
  <si>
    <t>Erstattung Getränke 2018</t>
  </si>
  <si>
    <t>Kinderbeiträge 2019</t>
  </si>
  <si>
    <t>Barkasse 2019</t>
  </si>
  <si>
    <r>
      <t>(21313,60</t>
    </r>
    <r>
      <rPr>
        <sz val="11"/>
        <color theme="1"/>
        <rFont val="Calibri"/>
        <family val="2"/>
      </rPr>
      <t>€ in 2019+1529,45€ in 2018)</t>
    </r>
  </si>
  <si>
    <r>
      <t>(2932,91</t>
    </r>
    <r>
      <rPr>
        <sz val="11"/>
        <color theme="1"/>
        <rFont val="Calibri"/>
        <family val="2"/>
      </rPr>
      <t>€ in 2019+325,73€</t>
    </r>
    <r>
      <rPr>
        <sz val="11"/>
        <color theme="1"/>
        <rFont val="Calibri"/>
        <family val="2"/>
        <scheme val="minor"/>
      </rPr>
      <t xml:space="preserve"> in 2020)</t>
    </r>
  </si>
  <si>
    <t>(447,75€ in 2019+2430,59€ in 2020)</t>
  </si>
  <si>
    <t>(591,70€ in 2019+593,38€ in 2020)</t>
  </si>
  <si>
    <t>(9266,10€ in 2019+857,16€ in 2020)</t>
  </si>
  <si>
    <t>(6617,42€ in 2019+1800,00€ in 2020)</t>
  </si>
  <si>
    <t>(340,00€ in 2019+860,00€ in 2020)</t>
  </si>
  <si>
    <t>(147,17€ in 2019+1363,00€ in 2020)</t>
  </si>
  <si>
    <t>(1961,66€ in 2019+7,79€ in 2020)</t>
  </si>
  <si>
    <t>Einnahmen 2021</t>
  </si>
  <si>
    <t>Einnahmen 2020 in 2021</t>
  </si>
  <si>
    <t>Einnahmen 2021 gesamt</t>
  </si>
  <si>
    <t>Ausgaben 2021</t>
  </si>
  <si>
    <t>Ausgaben 2020 in 2021</t>
  </si>
  <si>
    <t>Ausgaben 2021 gesamt</t>
  </si>
  <si>
    <t>Einnahmen 2021 in 2020</t>
  </si>
  <si>
    <t>Ausgaben 2021 in 2020</t>
  </si>
  <si>
    <t>Geldtransit</t>
  </si>
  <si>
    <t>Bürobedarf</t>
  </si>
  <si>
    <t>Repräsentationskosten</t>
  </si>
  <si>
    <t xml:space="preserve">Repräsentationskosten </t>
  </si>
  <si>
    <t xml:space="preserve">Materialförderung 2020 Steinfurt </t>
  </si>
  <si>
    <t>Reisekosten Ehrenamtliche</t>
  </si>
  <si>
    <t>Ferienspaß Mettingen</t>
  </si>
  <si>
    <t>Ferienlager 2021</t>
  </si>
  <si>
    <t>Lebensmittelverschwendung</t>
  </si>
  <si>
    <t>Bürobedarf (seit 2021)</t>
  </si>
  <si>
    <t>Repräsentationskosten (seit 2021)</t>
  </si>
  <si>
    <t>Ein-/ Auszahlungen/Geldtransit (seit 2021)</t>
  </si>
  <si>
    <t>Ausgaben vom Vorjahr im aktuellen Jahr</t>
  </si>
  <si>
    <t>Einnahmen 2021 in 2022</t>
  </si>
  <si>
    <t>Einnahmen 2022 in 2021</t>
  </si>
  <si>
    <t>Ausgaben 2021 in 2022</t>
  </si>
  <si>
    <t>Ausgaben 2022 in 2021</t>
  </si>
  <si>
    <t>Einnahmen 2022 gesamt</t>
  </si>
  <si>
    <t>Einnahmen 2022</t>
  </si>
  <si>
    <t>Ausgaben 2022</t>
  </si>
  <si>
    <t>Ausgaben 2022 gesamt</t>
  </si>
  <si>
    <t>Sonstige Kurskosten</t>
  </si>
  <si>
    <t xml:space="preserve">Sonstige Kurskosten </t>
  </si>
  <si>
    <t>Teamaktion 02.04.2022</t>
  </si>
  <si>
    <t>Sonstige Einnahmen</t>
  </si>
  <si>
    <t>Sonst. Kurskosten</t>
  </si>
  <si>
    <t>Kindernachmittag</t>
  </si>
  <si>
    <t>2. SWE</t>
  </si>
  <si>
    <t>Weihnachtsmarkt Mettingen</t>
  </si>
  <si>
    <t>Sonst. Einnahmen</t>
  </si>
  <si>
    <r>
      <t>(inkl. 1770,00</t>
    </r>
    <r>
      <rPr>
        <sz val="11"/>
        <color theme="1"/>
        <rFont val="Calibri"/>
        <family val="2"/>
      </rPr>
      <t>€ für 2023)</t>
    </r>
  </si>
  <si>
    <r>
      <t>(inkl. 77,16</t>
    </r>
    <r>
      <rPr>
        <sz val="11"/>
        <color theme="1"/>
        <rFont val="Calibri"/>
        <family val="2"/>
      </rPr>
      <t>€ für 2023)</t>
    </r>
  </si>
  <si>
    <t>Reisekosten Ehrenamtliche (seit 2022)</t>
  </si>
  <si>
    <r>
      <t>(exkl. 1770,00</t>
    </r>
    <r>
      <rPr>
        <sz val="11"/>
        <color theme="1"/>
        <rFont val="Calibri"/>
        <family val="2"/>
      </rPr>
      <t>€ in 2022)</t>
    </r>
  </si>
  <si>
    <t>Einnahmen 2023</t>
  </si>
  <si>
    <t>Einnahmen 2022 in 2023</t>
  </si>
  <si>
    <t>Einnahmen 2023 gesamt</t>
  </si>
  <si>
    <t>Ausgaben 2023</t>
  </si>
  <si>
    <t>Ausgaben 2023 gesamt</t>
  </si>
  <si>
    <t>Ausgaben 2022 in 2023</t>
  </si>
  <si>
    <t>Einnahmen 2023 in 2022</t>
  </si>
  <si>
    <t>Ausgaben 2023 in 2022</t>
  </si>
  <si>
    <t>Förderung Material Kreis Steinfurt</t>
  </si>
  <si>
    <t>Erstattung Jahresmitgliedschaften, falsche Rechnung</t>
  </si>
  <si>
    <t>Weiterleitung Spende Town&amp;Country</t>
  </si>
  <si>
    <t>Jahresmitgliedschaften 2022</t>
  </si>
  <si>
    <t>Teilnehmer*innenbeitrag 1.SWE</t>
  </si>
  <si>
    <t>Teilnehmer*innenbeitrag 2.SWE</t>
  </si>
  <si>
    <t>Dankeschön LKW Fahrt 2022</t>
  </si>
  <si>
    <t>Kinderbeiträge 2023</t>
  </si>
  <si>
    <t>Versicherungen</t>
  </si>
  <si>
    <r>
      <t>(exkl. 1770</t>
    </r>
    <r>
      <rPr>
        <sz val="11"/>
        <color theme="1"/>
        <rFont val="Calibri"/>
        <family val="2"/>
      </rPr>
      <t>€ Kinderbeiträge in 2022)</t>
    </r>
  </si>
  <si>
    <t>Aktionen detaillierte Aufführung (z.B. SWE, Insel-WE, Ferienaktion) für die Umsätze in 2023 entstanden sind</t>
  </si>
  <si>
    <t>1. SWE 2022</t>
  </si>
  <si>
    <t>2. SWE 2022 (s. Übersicht 2022)</t>
  </si>
  <si>
    <t>Leiterbeitrag (gezahlt in 2023)</t>
  </si>
  <si>
    <t>Ferienfreizeit 2022</t>
  </si>
  <si>
    <t>Kinderbeitrag</t>
  </si>
  <si>
    <t>Karneval Obersteinbeck 2023</t>
  </si>
  <si>
    <t>1. SWE 2023</t>
  </si>
  <si>
    <t>2. SWE 2023</t>
  </si>
  <si>
    <t xml:space="preserve">Leiterbeitrag </t>
  </si>
  <si>
    <t>Inselwochenende 2023</t>
  </si>
  <si>
    <t>Teamaktion 2023</t>
  </si>
  <si>
    <t>Ferienfreizeit 2023</t>
  </si>
  <si>
    <t>Leiterbeiträge</t>
  </si>
  <si>
    <t>Weihnachtsmarkt 2023</t>
  </si>
  <si>
    <t>Laufende Kosten 2023</t>
  </si>
  <si>
    <t xml:space="preserve"> 6,99 Porto</t>
  </si>
  <si>
    <t>(gehört zu Geldtransit)</t>
  </si>
  <si>
    <t>Ferienfreizeit 2024 (oben nicht berücksichtigt)</t>
  </si>
  <si>
    <t>Kassenabschluss 2023</t>
  </si>
  <si>
    <t>Kassenabschluss 2024</t>
  </si>
  <si>
    <t>Einnahmen 2024</t>
  </si>
  <si>
    <r>
      <t xml:space="preserve">(exkl. </t>
    </r>
    <r>
      <rPr>
        <sz val="11"/>
        <color theme="1"/>
        <rFont val="Calibri"/>
        <family val="2"/>
      </rPr>
      <t>€ Kinderbeiträge in 2023)</t>
    </r>
  </si>
  <si>
    <t>Einnahmen 2023 in 2024</t>
  </si>
  <si>
    <t>Einnahmen 2024 gesamt</t>
  </si>
  <si>
    <t>Ausgaben 2024</t>
  </si>
  <si>
    <t>Ausgaben 2023 in 2024</t>
  </si>
  <si>
    <t>Ausgaben 2024 gesamt</t>
  </si>
  <si>
    <t>Aktionen detaillierte Aufführung (z.B. SWE, Insel-WE, Ferienaktion) für die Umsätze in 2024 entstanden sind</t>
  </si>
  <si>
    <t>1. SWE 2024</t>
  </si>
  <si>
    <t>2. SWE 2024</t>
  </si>
  <si>
    <t>Ferienfreizeit 2024</t>
  </si>
  <si>
    <t>Karneval Obersteinbeck 2024</t>
  </si>
  <si>
    <t>Inselwochenende 2024</t>
  </si>
  <si>
    <t>Weihnachtsmarkt 2024</t>
  </si>
  <si>
    <t>Laufende Kosten 2024</t>
  </si>
  <si>
    <t>Einnahmen 2024 in 2023</t>
  </si>
  <si>
    <t>Ausgaben 2024 in 2023</t>
  </si>
  <si>
    <t>Förderung BDKJ ehrenamtliche Arbeit</t>
  </si>
  <si>
    <t xml:space="preserve"> Fahrtkosten Bulli FeLa 2023</t>
  </si>
  <si>
    <t>Porto Kassenabschluss 2023</t>
  </si>
  <si>
    <t>Jahresmitgliedschaften 2023</t>
  </si>
  <si>
    <t>Werbekosten</t>
  </si>
  <si>
    <t>72h Aktion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</si>
</sst>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EA55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44" fontId="0" fillId="0" borderId="0" xfId="1" applyFont="1"/>
    <xf numFmtId="44" fontId="0" fillId="2" borderId="0" xfId="1" applyFont="1" applyFill="1"/>
    <xf numFmtId="0" fontId="0" fillId="2" borderId="0" xfId="0" applyFill="1"/>
    <xf numFmtId="0" fontId="0" fillId="3" borderId="0" xfId="0" applyFill="1"/>
    <xf numFmtId="44" fontId="0" fillId="4" borderId="0" xfId="1" applyFont="1" applyFill="1"/>
    <xf numFmtId="0" fontId="0" fillId="4" borderId="0" xfId="0" applyFill="1"/>
    <xf numFmtId="44" fontId="0" fillId="5" borderId="0" xfId="1" applyFont="1" applyFill="1"/>
    <xf numFmtId="0" fontId="0" fillId="5" borderId="0" xfId="0" applyFill="1"/>
    <xf numFmtId="44" fontId="0" fillId="6" borderId="0" xfId="1" applyFont="1" applyFill="1"/>
    <xf numFmtId="0" fontId="0" fillId="6" borderId="0" xfId="0" applyFill="1"/>
    <xf numFmtId="44" fontId="0" fillId="7" borderId="0" xfId="1" applyFont="1" applyFill="1"/>
    <xf numFmtId="0" fontId="0" fillId="7" borderId="0" xfId="0" applyFill="1"/>
    <xf numFmtId="44" fontId="2" fillId="0" borderId="0" xfId="0" applyNumberFormat="1" applyFont="1"/>
    <xf numFmtId="0" fontId="3" fillId="0" borderId="0" xfId="0" applyFont="1"/>
    <xf numFmtId="44" fontId="0" fillId="0" borderId="0" xfId="0" applyNumberFormat="1"/>
    <xf numFmtId="44" fontId="0" fillId="8" borderId="0" xfId="1" applyFont="1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4" fillId="15" borderId="0" xfId="0" applyFont="1" applyFill="1"/>
    <xf numFmtId="0" fontId="6" fillId="0" borderId="0" xfId="0" applyFont="1"/>
    <xf numFmtId="0" fontId="7" fillId="0" borderId="0" xfId="0" applyFont="1"/>
    <xf numFmtId="44" fontId="7" fillId="0" borderId="0" xfId="0" applyNumberFormat="1" applyFont="1"/>
    <xf numFmtId="44" fontId="7" fillId="0" borderId="0" xfId="1" applyFont="1"/>
    <xf numFmtId="44" fontId="6" fillId="0" borderId="0" xfId="1" applyFont="1"/>
    <xf numFmtId="44" fontId="0" fillId="0" borderId="0" xfId="1" applyFont="1" applyFill="1"/>
    <xf numFmtId="0" fontId="3" fillId="0" borderId="0" xfId="1" applyNumberFormat="1" applyFont="1"/>
    <xf numFmtId="0" fontId="4" fillId="16" borderId="0" xfId="0" applyFont="1" applyFill="1"/>
    <xf numFmtId="0" fontId="4" fillId="0" borderId="0" xfId="0" applyFont="1"/>
    <xf numFmtId="44" fontId="8" fillId="0" borderId="0" xfId="0" applyNumberFormat="1" applyFont="1"/>
    <xf numFmtId="44" fontId="0" fillId="14" borderId="0" xfId="1" applyFont="1" applyFill="1"/>
    <xf numFmtId="44" fontId="0" fillId="10" borderId="0" xfId="1" applyFont="1" applyFill="1"/>
    <xf numFmtId="44" fontId="0" fillId="3" borderId="0" xfId="1" applyFont="1" applyFill="1"/>
    <xf numFmtId="44" fontId="9" fillId="0" borderId="0" xfId="0" applyNumberFormat="1" applyFont="1"/>
    <xf numFmtId="44" fontId="6" fillId="0" borderId="0" xfId="0" applyNumberFormat="1" applyFont="1"/>
    <xf numFmtId="0" fontId="0" fillId="16" borderId="0" xfId="0" applyFill="1"/>
    <xf numFmtId="44" fontId="8" fillId="0" borderId="0" xfId="1" applyFont="1"/>
    <xf numFmtId="44" fontId="2" fillId="0" borderId="0" xfId="1" applyFont="1"/>
    <xf numFmtId="44" fontId="10" fillId="0" borderId="0" xfId="0" applyNumberFormat="1" applyFont="1"/>
    <xf numFmtId="0" fontId="0" fillId="8" borderId="0" xfId="0" applyFill="1" applyAlignment="1">
      <alignment wrapText="1"/>
    </xf>
    <xf numFmtId="0" fontId="0" fillId="17" borderId="0" xfId="0" applyFill="1"/>
    <xf numFmtId="0" fontId="0" fillId="0" borderId="1" xfId="0" applyBorder="1"/>
    <xf numFmtId="44" fontId="0" fillId="0" borderId="1" xfId="1" applyFont="1" applyBorder="1"/>
    <xf numFmtId="0" fontId="0" fillId="8" borderId="1" xfId="0" applyFill="1" applyBorder="1"/>
    <xf numFmtId="44" fontId="0" fillId="0" borderId="1" xfId="0" applyNumberFormat="1" applyBorder="1"/>
    <xf numFmtId="0" fontId="0" fillId="2" borderId="1" xfId="0" applyFill="1" applyBorder="1"/>
    <xf numFmtId="0" fontId="0" fillId="10" borderId="1" xfId="0" applyFill="1" applyBorder="1"/>
    <xf numFmtId="0" fontId="0" fillId="13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7" borderId="1" xfId="0" applyFill="1" applyBorder="1"/>
    <xf numFmtId="0" fontId="0" fillId="3" borderId="1" xfId="0" applyFill="1" applyBorder="1"/>
    <xf numFmtId="0" fontId="0" fillId="14" borderId="1" xfId="0" applyFill="1" applyBorder="1"/>
    <xf numFmtId="0" fontId="0" fillId="9" borderId="1" xfId="0" applyFill="1" applyBorder="1"/>
    <xf numFmtId="0" fontId="4" fillId="15" borderId="1" xfId="0" applyFont="1" applyFill="1" applyBorder="1"/>
    <xf numFmtId="0" fontId="3" fillId="0" borderId="1" xfId="0" applyFont="1" applyBorder="1"/>
    <xf numFmtId="44" fontId="6" fillId="0" borderId="1" xfId="1" applyFont="1" applyBorder="1"/>
    <xf numFmtId="0" fontId="6" fillId="0" borderId="1" xfId="0" applyFont="1" applyBorder="1"/>
    <xf numFmtId="44" fontId="7" fillId="0" borderId="1" xfId="1" applyFont="1" applyBorder="1"/>
    <xf numFmtId="0" fontId="7" fillId="0" borderId="1" xfId="0" applyFont="1" applyBorder="1"/>
    <xf numFmtId="44" fontId="6" fillId="0" borderId="1" xfId="0" applyNumberFormat="1" applyFont="1" applyBorder="1"/>
    <xf numFmtId="44" fontId="8" fillId="0" borderId="1" xfId="0" applyNumberFormat="1" applyFont="1" applyBorder="1"/>
    <xf numFmtId="44" fontId="2" fillId="0" borderId="1" xfId="0" applyNumberFormat="1" applyFont="1" applyBorder="1"/>
    <xf numFmtId="44" fontId="2" fillId="0" borderId="1" xfId="1" applyFont="1" applyBorder="1"/>
    <xf numFmtId="44" fontId="0" fillId="0" borderId="1" xfId="1" applyFont="1" applyFill="1" applyBorder="1"/>
    <xf numFmtId="44" fontId="10" fillId="0" borderId="1" xfId="0" applyNumberFormat="1" applyFont="1" applyBorder="1"/>
    <xf numFmtId="44" fontId="8" fillId="0" borderId="1" xfId="1" applyFont="1" applyBorder="1"/>
    <xf numFmtId="0" fontId="0" fillId="18" borderId="1" xfId="0" applyFill="1" applyBorder="1"/>
    <xf numFmtId="0" fontId="9" fillId="18" borderId="1" xfId="0" applyFont="1" applyFill="1" applyBorder="1"/>
    <xf numFmtId="0" fontId="0" fillId="0" borderId="1" xfId="0" applyBorder="1" applyAlignment="1">
      <alignment wrapText="1"/>
    </xf>
    <xf numFmtId="0" fontId="0" fillId="8" borderId="1" xfId="0" applyFill="1" applyBorder="1" applyAlignment="1">
      <alignment wrapText="1"/>
    </xf>
    <xf numFmtId="0" fontId="0" fillId="17" borderId="1" xfId="0" applyFill="1" applyBorder="1"/>
    <xf numFmtId="44" fontId="9" fillId="0" borderId="1" xfId="0" applyNumberFormat="1" applyFont="1" applyBorder="1"/>
    <xf numFmtId="44" fontId="0" fillId="0" borderId="0" xfId="1" applyFont="1" applyBorder="1"/>
    <xf numFmtId="44" fontId="0" fillId="0" borderId="2" xfId="1" applyFont="1" applyBorder="1"/>
    <xf numFmtId="0" fontId="0" fillId="0" borderId="2" xfId="0" applyBorder="1"/>
    <xf numFmtId="44" fontId="0" fillId="0" borderId="2" xfId="1" applyFont="1" applyFill="1" applyBorder="1"/>
    <xf numFmtId="44" fontId="9" fillId="0" borderId="2" xfId="1" applyFont="1" applyFill="1" applyBorder="1"/>
    <xf numFmtId="0" fontId="4" fillId="0" borderId="2" xfId="0" applyFont="1" applyBorder="1"/>
    <xf numFmtId="44" fontId="9" fillId="0" borderId="2" xfId="1" applyFont="1" applyBorder="1"/>
    <xf numFmtId="44" fontId="0" fillId="0" borderId="3" xfId="1" applyFont="1" applyBorder="1"/>
    <xf numFmtId="44" fontId="9" fillId="0" borderId="3" xfId="1" applyFont="1" applyFill="1" applyBorder="1"/>
    <xf numFmtId="44" fontId="9" fillId="0" borderId="3" xfId="1" applyFont="1" applyBorder="1"/>
    <xf numFmtId="0" fontId="4" fillId="0" borderId="1" xfId="0" applyFont="1" applyBorder="1"/>
    <xf numFmtId="44" fontId="3" fillId="0" borderId="0" xfId="0" applyNumberFormat="1" applyFont="1"/>
    <xf numFmtId="0" fontId="0" fillId="0" borderId="1" xfId="0" applyFill="1" applyBorder="1"/>
    <xf numFmtId="0" fontId="0" fillId="0" borderId="1" xfId="0" applyFill="1" applyBorder="1" applyAlignment="1">
      <alignment wrapText="1"/>
    </xf>
    <xf numFmtId="44" fontId="7" fillId="0" borderId="1" xfId="0" applyNumberFormat="1" applyFont="1" applyBorder="1"/>
    <xf numFmtId="44" fontId="1" fillId="0" borderId="1" xfId="1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EA5526"/>
      <color rgb="FFF27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4853E-0E02-4CF0-882A-E52659D45B3F}">
  <sheetPr>
    <pageSetUpPr fitToPage="1"/>
  </sheetPr>
  <dimension ref="A2:Y58"/>
  <sheetViews>
    <sheetView topLeftCell="A7" workbookViewId="0">
      <selection activeCell="G44" sqref="G44"/>
    </sheetView>
  </sheetViews>
  <sheetFormatPr baseColWidth="10" defaultRowHeight="15" x14ac:dyDescent="0.2"/>
  <cols>
    <col min="2" max="2" width="12.5" customWidth="1"/>
    <col min="7" max="7" width="13" customWidth="1"/>
    <col min="9" max="9" width="11.83203125" style="1" bestFit="1" customWidth="1"/>
    <col min="10" max="10" width="16.6640625" customWidth="1"/>
    <col min="11" max="11" width="12" bestFit="1" customWidth="1"/>
    <col min="13" max="13" width="12" bestFit="1" customWidth="1"/>
    <col min="15" max="15" width="12" style="1" bestFit="1" customWidth="1"/>
    <col min="16" max="16" width="19.1640625" customWidth="1"/>
    <col min="17" max="17" width="12" style="1" bestFit="1" customWidth="1"/>
  </cols>
  <sheetData>
    <row r="2" spans="1:25" x14ac:dyDescent="0.2">
      <c r="A2" s="14" t="s">
        <v>42</v>
      </c>
      <c r="P2" s="1"/>
      <c r="U2" s="1"/>
    </row>
    <row r="3" spans="1:25" x14ac:dyDescent="0.2">
      <c r="P3" s="1"/>
      <c r="U3" s="1"/>
    </row>
    <row r="4" spans="1:25" x14ac:dyDescent="0.2">
      <c r="G4" s="14">
        <v>2024</v>
      </c>
      <c r="I4" s="31">
        <v>2023</v>
      </c>
      <c r="K4" s="14">
        <v>2022</v>
      </c>
      <c r="M4" s="14">
        <v>2021</v>
      </c>
      <c r="O4" s="31">
        <v>2020</v>
      </c>
      <c r="P4" s="1"/>
      <c r="Q4" s="31">
        <v>2019</v>
      </c>
      <c r="U4" s="1"/>
    </row>
    <row r="5" spans="1:25" x14ac:dyDescent="0.2">
      <c r="P5" s="1"/>
      <c r="U5" s="1"/>
    </row>
    <row r="6" spans="1:25" x14ac:dyDescent="0.2">
      <c r="B6" s="17" t="s">
        <v>36</v>
      </c>
      <c r="C6" s="17"/>
      <c r="D6" s="17"/>
      <c r="E6" s="17"/>
      <c r="G6" s="47">
        <v>29283.8</v>
      </c>
      <c r="H6" s="46"/>
      <c r="I6" s="85">
        <v>30194.5</v>
      </c>
      <c r="J6" s="80" t="s">
        <v>118</v>
      </c>
      <c r="K6" s="79">
        <v>15424.75</v>
      </c>
      <c r="L6" s="80"/>
      <c r="M6" s="81">
        <v>3680.7</v>
      </c>
      <c r="N6" s="80"/>
      <c r="O6" s="81">
        <v>3602.5</v>
      </c>
      <c r="P6" s="79" t="s">
        <v>52</v>
      </c>
      <c r="Q6" s="79">
        <v>20973.599999999999</v>
      </c>
      <c r="U6" s="1"/>
      <c r="Y6" s="15"/>
    </row>
    <row r="7" spans="1:25" x14ac:dyDescent="0.2">
      <c r="B7" s="17" t="s">
        <v>45</v>
      </c>
      <c r="C7" s="17"/>
      <c r="D7" s="17"/>
      <c r="E7" s="17"/>
      <c r="G7" s="47">
        <v>0</v>
      </c>
      <c r="H7" s="46"/>
      <c r="I7" s="85">
        <v>0</v>
      </c>
      <c r="J7" s="80"/>
      <c r="K7" s="79">
        <v>1770</v>
      </c>
      <c r="L7" s="80"/>
      <c r="M7" s="81">
        <v>0</v>
      </c>
      <c r="N7" s="80"/>
      <c r="O7" s="81">
        <v>0</v>
      </c>
      <c r="P7" s="79"/>
      <c r="Q7" s="79">
        <v>0</v>
      </c>
      <c r="U7" s="1"/>
      <c r="Y7" s="15"/>
    </row>
    <row r="8" spans="1:25" x14ac:dyDescent="0.2">
      <c r="B8" s="3" t="s">
        <v>28</v>
      </c>
      <c r="C8" s="3"/>
      <c r="D8" s="3"/>
      <c r="E8" s="3"/>
      <c r="G8" s="47">
        <v>3473.12</v>
      </c>
      <c r="H8" s="46"/>
      <c r="I8" s="85">
        <v>3250.73</v>
      </c>
      <c r="J8" s="80"/>
      <c r="K8" s="79">
        <v>3423.36</v>
      </c>
      <c r="L8" s="80"/>
      <c r="M8" s="81">
        <v>53.6</v>
      </c>
      <c r="N8" s="80"/>
      <c r="O8" s="81">
        <v>0</v>
      </c>
      <c r="P8" s="79"/>
      <c r="Q8" s="79">
        <v>3269.74</v>
      </c>
      <c r="U8" s="1"/>
      <c r="Y8" s="15"/>
    </row>
    <row r="9" spans="1:25" x14ac:dyDescent="0.2">
      <c r="B9" s="19" t="s">
        <v>27</v>
      </c>
      <c r="C9" s="19"/>
      <c r="D9" s="19"/>
      <c r="E9" s="19"/>
      <c r="G9" s="47">
        <v>19306.3</v>
      </c>
      <c r="H9" s="46"/>
      <c r="I9" s="85">
        <v>25725.41</v>
      </c>
      <c r="J9" s="80"/>
      <c r="K9" s="79">
        <v>20618.38</v>
      </c>
      <c r="L9" s="80"/>
      <c r="M9" s="81">
        <v>6862.04</v>
      </c>
      <c r="N9" s="80"/>
      <c r="O9" s="81">
        <v>491.44</v>
      </c>
      <c r="P9" s="79"/>
      <c r="Q9" s="79">
        <v>11479.5</v>
      </c>
      <c r="U9" s="1"/>
      <c r="Y9" s="15"/>
    </row>
    <row r="10" spans="1:25" x14ac:dyDescent="0.2">
      <c r="B10" s="22" t="s">
        <v>1</v>
      </c>
      <c r="C10" s="22"/>
      <c r="D10" s="22"/>
      <c r="E10" s="22"/>
      <c r="G10" s="47">
        <v>1111</v>
      </c>
      <c r="H10" s="46"/>
      <c r="I10" s="85">
        <v>260</v>
      </c>
      <c r="J10" s="80"/>
      <c r="K10" s="79">
        <v>1340</v>
      </c>
      <c r="L10" s="80"/>
      <c r="M10" s="81">
        <v>700</v>
      </c>
      <c r="N10" s="80"/>
      <c r="O10" s="81">
        <v>1310</v>
      </c>
      <c r="P10" s="79"/>
      <c r="Q10" s="79">
        <v>1500</v>
      </c>
      <c r="U10" s="1"/>
      <c r="Y10" s="15"/>
    </row>
    <row r="11" spans="1:25" x14ac:dyDescent="0.2">
      <c r="B11" t="s">
        <v>96</v>
      </c>
      <c r="G11" s="47">
        <v>9427.1</v>
      </c>
      <c r="H11" s="46"/>
      <c r="I11" s="85">
        <v>6298.9</v>
      </c>
      <c r="J11" s="80"/>
      <c r="K11" s="79">
        <v>7267.17</v>
      </c>
      <c r="L11" s="80"/>
      <c r="M11" s="81">
        <v>800</v>
      </c>
      <c r="N11" s="80"/>
      <c r="O11" s="81">
        <v>300</v>
      </c>
      <c r="P11" s="79"/>
      <c r="Q11" s="79">
        <v>0</v>
      </c>
      <c r="U11" s="1"/>
      <c r="Y11" s="15"/>
    </row>
    <row r="12" spans="1:25" x14ac:dyDescent="0.2">
      <c r="B12" s="21" t="s">
        <v>18</v>
      </c>
      <c r="C12" s="21"/>
      <c r="D12" s="21"/>
      <c r="E12" s="21"/>
      <c r="G12" s="47">
        <v>84.89</v>
      </c>
      <c r="H12" s="46"/>
      <c r="I12" s="85">
        <v>46.38</v>
      </c>
      <c r="J12" s="80"/>
      <c r="K12" s="79">
        <v>45.18</v>
      </c>
      <c r="L12" s="80"/>
      <c r="M12" s="81">
        <v>0</v>
      </c>
      <c r="N12" s="80"/>
      <c r="O12" s="81">
        <v>17.5</v>
      </c>
      <c r="P12" s="79"/>
      <c r="Q12" s="79">
        <v>0</v>
      </c>
      <c r="U12" s="1"/>
      <c r="Y12" s="15"/>
    </row>
    <row r="13" spans="1:25" x14ac:dyDescent="0.2">
      <c r="B13" s="12" t="s">
        <v>46</v>
      </c>
      <c r="C13" s="12"/>
      <c r="D13" s="12"/>
      <c r="E13" s="12"/>
      <c r="G13" s="47">
        <v>0</v>
      </c>
      <c r="H13" s="46"/>
      <c r="I13" s="85">
        <v>158.78</v>
      </c>
      <c r="J13" s="80"/>
      <c r="K13" s="79">
        <v>0</v>
      </c>
      <c r="L13" s="80"/>
      <c r="M13" s="81">
        <v>0</v>
      </c>
      <c r="N13" s="80"/>
      <c r="O13" s="81">
        <v>0</v>
      </c>
      <c r="P13" s="79"/>
      <c r="Q13" s="81">
        <v>0</v>
      </c>
      <c r="U13" s="1"/>
      <c r="Y13" s="15"/>
    </row>
    <row r="14" spans="1:25" x14ac:dyDescent="0.2">
      <c r="B14" s="12" t="s">
        <v>47</v>
      </c>
      <c r="C14" s="12"/>
      <c r="D14" s="12"/>
      <c r="E14" s="12"/>
      <c r="G14" s="47">
        <v>656.56</v>
      </c>
      <c r="H14" s="46"/>
      <c r="I14" s="85">
        <v>0</v>
      </c>
      <c r="J14" s="80"/>
      <c r="K14" s="79">
        <v>18.37</v>
      </c>
      <c r="L14" s="80"/>
      <c r="M14" s="81">
        <v>0</v>
      </c>
      <c r="N14" s="80"/>
      <c r="O14" s="81">
        <v>31.03</v>
      </c>
      <c r="P14" s="79"/>
      <c r="Q14" s="81">
        <v>345.15</v>
      </c>
      <c r="U14" s="1"/>
      <c r="Y14" s="15"/>
    </row>
    <row r="15" spans="1:25" x14ac:dyDescent="0.2">
      <c r="B15" s="4" t="s">
        <v>31</v>
      </c>
      <c r="C15" s="4"/>
      <c r="D15" s="4"/>
      <c r="E15" s="4"/>
      <c r="G15" s="47">
        <v>0</v>
      </c>
      <c r="H15" s="46"/>
      <c r="I15" s="85">
        <v>0</v>
      </c>
      <c r="J15" s="80"/>
      <c r="K15" s="79">
        <v>66</v>
      </c>
      <c r="L15" s="80"/>
      <c r="M15" s="81">
        <v>0</v>
      </c>
      <c r="N15" s="80"/>
      <c r="O15" s="81">
        <v>10</v>
      </c>
      <c r="P15" s="79"/>
      <c r="Q15" s="79">
        <v>0</v>
      </c>
      <c r="U15" s="1"/>
      <c r="Y15" s="15"/>
    </row>
    <row r="16" spans="1:25" x14ac:dyDescent="0.2">
      <c r="B16" s="45" t="s">
        <v>135</v>
      </c>
      <c r="C16" s="45"/>
      <c r="D16" s="45"/>
      <c r="E16" s="45"/>
      <c r="G16" s="47">
        <v>0</v>
      </c>
      <c r="H16" s="46"/>
      <c r="I16" s="85">
        <v>215.55</v>
      </c>
      <c r="J16" s="80"/>
      <c r="K16" s="79">
        <v>0</v>
      </c>
      <c r="L16" s="80"/>
      <c r="M16" s="81">
        <v>0</v>
      </c>
      <c r="N16" s="80"/>
      <c r="O16" s="81">
        <v>0</v>
      </c>
      <c r="P16" s="79"/>
      <c r="Q16" s="79">
        <v>0</v>
      </c>
      <c r="U16" s="1"/>
      <c r="Y16" s="15"/>
    </row>
    <row r="17" spans="1:25" x14ac:dyDescent="0.2">
      <c r="B17" t="s">
        <v>29</v>
      </c>
      <c r="G17" s="47">
        <v>16.13</v>
      </c>
      <c r="H17" s="46"/>
      <c r="I17" s="85">
        <v>123</v>
      </c>
      <c r="J17" s="80"/>
      <c r="K17" s="79">
        <v>238.66</v>
      </c>
      <c r="L17" s="80"/>
      <c r="M17" s="81">
        <v>0</v>
      </c>
      <c r="N17" s="80"/>
      <c r="O17" s="81">
        <v>0</v>
      </c>
      <c r="P17" s="79"/>
      <c r="Q17" s="79">
        <v>447.75</v>
      </c>
      <c r="U17" s="1"/>
      <c r="Y17" s="15"/>
    </row>
    <row r="18" spans="1:25" x14ac:dyDescent="0.2">
      <c r="B18" s="32" t="s">
        <v>50</v>
      </c>
      <c r="C18" s="32"/>
      <c r="D18" s="32"/>
      <c r="E18" s="32"/>
      <c r="F18" s="33"/>
      <c r="G18" s="93">
        <v>0</v>
      </c>
      <c r="H18" s="88"/>
      <c r="I18" s="86">
        <v>2000</v>
      </c>
      <c r="J18" s="83"/>
      <c r="K18" s="84">
        <v>0</v>
      </c>
      <c r="L18" s="83"/>
      <c r="M18" s="82">
        <v>226.46</v>
      </c>
      <c r="N18" s="83"/>
      <c r="O18" s="79">
        <v>3349.7</v>
      </c>
      <c r="P18" s="79"/>
      <c r="Q18" s="79">
        <v>0</v>
      </c>
      <c r="U18" s="1"/>
      <c r="Y18" s="15"/>
    </row>
    <row r="19" spans="1:25" x14ac:dyDescent="0.2">
      <c r="B19" s="32" t="s">
        <v>51</v>
      </c>
      <c r="C19" s="32"/>
      <c r="D19" s="32"/>
      <c r="E19" s="32"/>
      <c r="F19" s="33"/>
      <c r="G19" s="93">
        <v>0</v>
      </c>
      <c r="H19" s="88"/>
      <c r="I19" s="87">
        <v>1770</v>
      </c>
      <c r="J19" s="83"/>
      <c r="K19" s="84">
        <v>0</v>
      </c>
      <c r="L19" s="83"/>
      <c r="M19" s="82">
        <v>0</v>
      </c>
      <c r="N19" s="83"/>
      <c r="O19" s="79">
        <v>1470.7</v>
      </c>
      <c r="P19" s="79"/>
      <c r="Q19" s="79"/>
      <c r="U19" s="1"/>
    </row>
    <row r="20" spans="1:25" x14ac:dyDescent="0.2">
      <c r="G20" s="1"/>
      <c r="I20" s="78"/>
      <c r="O20" s="78"/>
      <c r="P20" s="78"/>
      <c r="Q20" s="78"/>
      <c r="U20" s="1"/>
    </row>
    <row r="21" spans="1:25" x14ac:dyDescent="0.2">
      <c r="G21" s="1">
        <f>SUM(G6:G19)</f>
        <v>63358.899999999994</v>
      </c>
      <c r="I21" s="78">
        <f>SUM(I6:I19)</f>
        <v>70043.25</v>
      </c>
      <c r="K21" s="15">
        <f>SUM(K6:K19)</f>
        <v>50211.87000000001</v>
      </c>
      <c r="M21" s="15">
        <f>SUM(M6:M19)</f>
        <v>12322.8</v>
      </c>
      <c r="O21" s="78">
        <f>SUM(O6:O19)</f>
        <v>10582.87</v>
      </c>
      <c r="P21" s="78"/>
      <c r="Q21" s="78">
        <f>SUM(Q6:Q18)</f>
        <v>38015.74</v>
      </c>
      <c r="U21" s="1"/>
      <c r="Y21" s="15"/>
    </row>
    <row r="22" spans="1:25" x14ac:dyDescent="0.2">
      <c r="P22" s="1"/>
      <c r="U22" s="1"/>
      <c r="Y22" s="15"/>
    </row>
    <row r="23" spans="1:25" x14ac:dyDescent="0.2">
      <c r="A23" s="14" t="s">
        <v>44</v>
      </c>
    </row>
    <row r="24" spans="1:25" x14ac:dyDescent="0.2">
      <c r="G24" s="14">
        <v>2024</v>
      </c>
      <c r="I24" s="31">
        <v>2023</v>
      </c>
      <c r="K24" s="14">
        <v>2022</v>
      </c>
      <c r="M24" s="14">
        <v>2021</v>
      </c>
      <c r="O24" s="31">
        <v>2020</v>
      </c>
      <c r="Q24" s="31">
        <v>2019</v>
      </c>
    </row>
    <row r="25" spans="1:25" x14ac:dyDescent="0.2">
      <c r="T25" s="1"/>
    </row>
    <row r="26" spans="1:25" x14ac:dyDescent="0.2">
      <c r="B26" s="17" t="s">
        <v>36</v>
      </c>
      <c r="C26" s="17"/>
      <c r="D26" s="17"/>
      <c r="E26" s="17"/>
      <c r="G26" s="47">
        <v>1370.95</v>
      </c>
      <c r="H26" s="46"/>
      <c r="I26" s="85">
        <v>3100.35</v>
      </c>
      <c r="J26" s="80"/>
      <c r="K26" s="79">
        <v>760</v>
      </c>
      <c r="L26" s="80"/>
      <c r="M26" s="81">
        <v>3680.7</v>
      </c>
      <c r="N26" s="80"/>
      <c r="O26" s="81">
        <v>5023.2</v>
      </c>
      <c r="P26" s="80"/>
      <c r="Q26" s="79">
        <v>0</v>
      </c>
      <c r="T26" s="1"/>
      <c r="X26" s="15"/>
    </row>
    <row r="27" spans="1:25" x14ac:dyDescent="0.2">
      <c r="B27" s="3" t="s">
        <v>28</v>
      </c>
      <c r="C27" s="3"/>
      <c r="D27" s="3"/>
      <c r="E27" s="3"/>
      <c r="G27" s="47">
        <v>434.18</v>
      </c>
      <c r="H27" s="46"/>
      <c r="I27" s="85">
        <v>2271.9699999999998</v>
      </c>
      <c r="J27" s="80"/>
      <c r="K27" s="79">
        <v>125.13</v>
      </c>
      <c r="L27" s="80"/>
      <c r="M27" s="81">
        <v>0</v>
      </c>
      <c r="N27" s="80"/>
      <c r="O27" s="81">
        <v>0</v>
      </c>
      <c r="P27" s="80"/>
      <c r="Q27" s="79">
        <v>0</v>
      </c>
      <c r="T27" s="1"/>
      <c r="X27" s="15"/>
    </row>
    <row r="28" spans="1:25" x14ac:dyDescent="0.2">
      <c r="B28" s="19" t="s">
        <v>27</v>
      </c>
      <c r="C28" s="19"/>
      <c r="D28" s="19"/>
      <c r="E28" s="19"/>
      <c r="G28" s="47"/>
      <c r="H28" s="46"/>
      <c r="I28" s="85"/>
      <c r="J28" s="80"/>
      <c r="K28" s="79">
        <v>0</v>
      </c>
      <c r="L28" s="80"/>
      <c r="M28" s="81">
        <v>390.75</v>
      </c>
      <c r="N28" s="80"/>
      <c r="O28" s="81">
        <v>0</v>
      </c>
      <c r="P28" s="80"/>
      <c r="Q28" s="79">
        <v>0</v>
      </c>
      <c r="T28" s="1"/>
      <c r="X28" s="15"/>
    </row>
    <row r="29" spans="1:25" x14ac:dyDescent="0.2">
      <c r="B29" t="s">
        <v>96</v>
      </c>
      <c r="G29" s="47">
        <v>9090</v>
      </c>
      <c r="H29" s="46"/>
      <c r="I29" s="85">
        <v>5760</v>
      </c>
      <c r="J29" s="80"/>
      <c r="K29" s="79">
        <v>8690</v>
      </c>
      <c r="L29" s="80"/>
      <c r="M29" s="81">
        <v>800</v>
      </c>
      <c r="N29" s="80"/>
      <c r="O29" s="81">
        <v>300</v>
      </c>
      <c r="P29" s="80"/>
      <c r="Q29" s="79">
        <v>0</v>
      </c>
      <c r="T29" s="1"/>
      <c r="X29" s="15"/>
    </row>
    <row r="30" spans="1:25" x14ac:dyDescent="0.2">
      <c r="B30" s="21" t="s">
        <v>18</v>
      </c>
      <c r="C30" s="21"/>
      <c r="D30" s="21"/>
      <c r="E30" s="21"/>
      <c r="G30" s="47">
        <v>4151.5</v>
      </c>
      <c r="H30" s="46"/>
      <c r="I30" s="85">
        <v>1918.65</v>
      </c>
      <c r="J30" s="80"/>
      <c r="K30" s="79">
        <v>3672.58</v>
      </c>
      <c r="L30" s="80"/>
      <c r="M30" s="81">
        <v>781.32</v>
      </c>
      <c r="N30" s="80"/>
      <c r="O30" s="81">
        <v>762.99</v>
      </c>
      <c r="P30" s="80"/>
      <c r="Q30" s="79">
        <v>3386.84</v>
      </c>
      <c r="T30" s="1"/>
      <c r="X30" s="15"/>
    </row>
    <row r="31" spans="1:25" x14ac:dyDescent="0.2">
      <c r="B31" s="21" t="s">
        <v>94</v>
      </c>
      <c r="C31" s="21"/>
      <c r="D31" s="21"/>
      <c r="E31" s="21"/>
      <c r="G31" s="47">
        <v>228.87</v>
      </c>
      <c r="H31" s="46"/>
      <c r="I31" s="85">
        <v>178.37</v>
      </c>
      <c r="J31" s="80"/>
      <c r="K31" s="79">
        <v>125.14</v>
      </c>
      <c r="L31" s="80"/>
      <c r="M31" s="81">
        <v>50.58</v>
      </c>
      <c r="N31" s="80"/>
      <c r="O31" s="81">
        <v>0</v>
      </c>
      <c r="P31" s="80"/>
      <c r="Q31" s="79">
        <v>0</v>
      </c>
      <c r="T31" s="1"/>
      <c r="X31" s="15"/>
    </row>
    <row r="32" spans="1:25" x14ac:dyDescent="0.2">
      <c r="B32" s="12" t="s">
        <v>46</v>
      </c>
      <c r="C32" s="12"/>
      <c r="D32" s="12"/>
      <c r="E32" s="12"/>
      <c r="G32" s="47">
        <v>22657.49</v>
      </c>
      <c r="H32" s="46"/>
      <c r="I32" s="85">
        <v>19629.52</v>
      </c>
      <c r="J32" s="80"/>
      <c r="K32" s="79">
        <v>12535.18</v>
      </c>
      <c r="L32" s="80"/>
      <c r="M32" s="81">
        <v>5320</v>
      </c>
      <c r="N32" s="80"/>
      <c r="O32" s="81">
        <v>0</v>
      </c>
      <c r="P32" s="80"/>
      <c r="Q32" s="79">
        <v>14119</v>
      </c>
      <c r="T32" s="1"/>
      <c r="X32" s="15"/>
    </row>
    <row r="33" spans="2:24" x14ac:dyDescent="0.2">
      <c r="B33" s="12" t="s">
        <v>47</v>
      </c>
      <c r="C33" s="12"/>
      <c r="D33" s="12"/>
      <c r="E33" s="12"/>
      <c r="G33" s="47">
        <v>15218.22</v>
      </c>
      <c r="H33" s="46"/>
      <c r="I33" s="85">
        <v>12866.12</v>
      </c>
      <c r="J33" s="80"/>
      <c r="K33" s="79">
        <v>9433.59</v>
      </c>
      <c r="L33" s="80"/>
      <c r="M33" s="81">
        <v>258.66000000000003</v>
      </c>
      <c r="N33" s="80"/>
      <c r="O33" s="81">
        <v>256.95999999999998</v>
      </c>
      <c r="P33" s="80"/>
      <c r="Q33" s="79">
        <v>8783.84</v>
      </c>
      <c r="T33" s="1"/>
      <c r="X33" s="15"/>
    </row>
    <row r="34" spans="2:24" x14ac:dyDescent="0.2">
      <c r="B34" s="12" t="s">
        <v>95</v>
      </c>
      <c r="C34" s="12"/>
      <c r="D34" s="12"/>
      <c r="E34" s="12"/>
      <c r="G34" s="47">
        <v>527.19000000000005</v>
      </c>
      <c r="H34" s="46"/>
      <c r="I34" s="85">
        <v>329.07</v>
      </c>
      <c r="J34" s="80"/>
      <c r="K34" s="79">
        <v>224.78</v>
      </c>
      <c r="L34" s="80"/>
      <c r="M34" s="81">
        <v>61.96</v>
      </c>
      <c r="N34" s="80"/>
      <c r="O34" s="81">
        <v>0</v>
      </c>
      <c r="P34" s="80"/>
      <c r="Q34" s="79">
        <v>0</v>
      </c>
      <c r="T34" s="1"/>
      <c r="X34" s="15"/>
    </row>
    <row r="35" spans="2:24" x14ac:dyDescent="0.2">
      <c r="B35" s="4" t="s">
        <v>31</v>
      </c>
      <c r="C35" s="4"/>
      <c r="D35" s="4"/>
      <c r="E35" s="4"/>
      <c r="G35" s="47">
        <v>11363.25</v>
      </c>
      <c r="H35" s="46"/>
      <c r="I35" s="85">
        <v>10100.76</v>
      </c>
      <c r="J35" s="80"/>
      <c r="K35" s="79">
        <v>8350.8799999999992</v>
      </c>
      <c r="L35" s="80"/>
      <c r="M35" s="81">
        <v>9.25</v>
      </c>
      <c r="N35" s="80"/>
      <c r="O35" s="81">
        <v>0</v>
      </c>
      <c r="P35" s="80"/>
      <c r="Q35" s="79">
        <v>7071.23</v>
      </c>
      <c r="T35" s="1"/>
      <c r="X35" s="15"/>
    </row>
    <row r="36" spans="2:24" x14ac:dyDescent="0.2">
      <c r="B36" s="4" t="s">
        <v>117</v>
      </c>
      <c r="C36" s="4"/>
      <c r="D36" s="4"/>
      <c r="E36" s="4"/>
      <c r="G36" s="47">
        <v>1423</v>
      </c>
      <c r="H36" s="46"/>
      <c r="I36" s="85">
        <v>0</v>
      </c>
      <c r="J36" s="80"/>
      <c r="K36" s="79">
        <v>24.83</v>
      </c>
      <c r="L36" s="80"/>
      <c r="M36" s="81">
        <v>0</v>
      </c>
      <c r="N36" s="80"/>
      <c r="O36" s="81">
        <v>0</v>
      </c>
      <c r="P36" s="80"/>
      <c r="Q36" s="79">
        <v>0</v>
      </c>
      <c r="T36" s="1"/>
      <c r="X36" s="15"/>
    </row>
    <row r="37" spans="2:24" x14ac:dyDescent="0.2">
      <c r="B37" s="23" t="s">
        <v>33</v>
      </c>
      <c r="C37" s="23"/>
      <c r="D37" s="23"/>
      <c r="E37" s="23"/>
      <c r="G37" s="47">
        <v>1.6</v>
      </c>
      <c r="H37" s="46"/>
      <c r="I37" s="85">
        <v>2.5499999999999998</v>
      </c>
      <c r="J37" s="80"/>
      <c r="K37" s="79">
        <v>21.29</v>
      </c>
      <c r="L37" s="80"/>
      <c r="M37" s="81">
        <v>0.8</v>
      </c>
      <c r="N37" s="80"/>
      <c r="O37" s="81">
        <v>5.7</v>
      </c>
      <c r="P37" s="80"/>
      <c r="Q37" s="79">
        <v>23.18</v>
      </c>
      <c r="T37" s="1"/>
      <c r="X37" s="15"/>
    </row>
    <row r="38" spans="2:24" x14ac:dyDescent="0.2">
      <c r="B38" s="23" t="s">
        <v>34</v>
      </c>
      <c r="C38" s="23"/>
      <c r="D38" s="23"/>
      <c r="E38" s="23"/>
      <c r="G38" s="47">
        <v>0</v>
      </c>
      <c r="H38" s="46"/>
      <c r="I38" s="85">
        <v>0</v>
      </c>
      <c r="J38" s="80"/>
      <c r="K38" s="79">
        <v>0</v>
      </c>
      <c r="L38" s="80"/>
      <c r="M38" s="81">
        <v>0</v>
      </c>
      <c r="N38" s="80"/>
      <c r="O38" s="81">
        <v>0</v>
      </c>
      <c r="P38" s="80"/>
      <c r="Q38" s="79">
        <v>430.64</v>
      </c>
      <c r="T38" s="1"/>
      <c r="X38" s="15"/>
    </row>
    <row r="39" spans="2:24" x14ac:dyDescent="0.2">
      <c r="B39" s="23" t="s">
        <v>35</v>
      </c>
      <c r="C39" s="23"/>
      <c r="D39" s="23"/>
      <c r="E39" s="23"/>
      <c r="G39" s="47">
        <v>9.99</v>
      </c>
      <c r="H39" s="46"/>
      <c r="I39" s="85">
        <v>0</v>
      </c>
      <c r="J39" s="80"/>
      <c r="K39" s="79">
        <v>15</v>
      </c>
      <c r="L39" s="80"/>
      <c r="M39" s="81">
        <v>0</v>
      </c>
      <c r="N39" s="80"/>
      <c r="O39" s="81">
        <v>15</v>
      </c>
      <c r="P39" s="80"/>
      <c r="Q39" s="79">
        <v>15</v>
      </c>
      <c r="T39" s="1"/>
      <c r="X39" s="15"/>
    </row>
    <row r="40" spans="2:24" x14ac:dyDescent="0.2">
      <c r="B40" s="18" t="s">
        <v>30</v>
      </c>
      <c r="C40" s="18"/>
      <c r="D40" s="18"/>
      <c r="E40" s="18"/>
      <c r="G40" s="47">
        <v>546.69000000000005</v>
      </c>
      <c r="H40" s="46"/>
      <c r="I40" s="85">
        <v>506.55</v>
      </c>
      <c r="J40" s="80"/>
      <c r="K40" s="79">
        <v>1157.99</v>
      </c>
      <c r="L40" s="80"/>
      <c r="M40" s="81">
        <v>220</v>
      </c>
      <c r="N40" s="80"/>
      <c r="O40" s="81">
        <v>320</v>
      </c>
      <c r="P40" s="80"/>
      <c r="Q40" s="79">
        <v>375.03</v>
      </c>
      <c r="T40" s="1"/>
      <c r="X40" s="15"/>
    </row>
    <row r="41" spans="2:24" x14ac:dyDescent="0.2">
      <c r="B41" t="s">
        <v>32</v>
      </c>
      <c r="G41" s="47">
        <v>0.03</v>
      </c>
      <c r="H41" s="46"/>
      <c r="I41" s="85">
        <v>5.75</v>
      </c>
      <c r="J41" s="80"/>
      <c r="K41" s="79">
        <v>19.100000000000001</v>
      </c>
      <c r="L41" s="80"/>
      <c r="M41" s="81">
        <v>12.15</v>
      </c>
      <c r="N41" s="80"/>
      <c r="O41" s="81">
        <v>11.35</v>
      </c>
      <c r="P41" s="80"/>
      <c r="Q41" s="79">
        <v>11.85</v>
      </c>
      <c r="T41" s="1"/>
      <c r="X41" s="15"/>
    </row>
    <row r="42" spans="2:24" x14ac:dyDescent="0.2">
      <c r="B42" t="s">
        <v>48</v>
      </c>
      <c r="G42" s="47"/>
      <c r="H42" s="46"/>
      <c r="I42" s="85">
        <v>83.69</v>
      </c>
      <c r="J42" s="80"/>
      <c r="K42" s="79">
        <v>275.31</v>
      </c>
      <c r="L42" s="80"/>
      <c r="M42" s="81">
        <v>0</v>
      </c>
      <c r="N42" s="80"/>
      <c r="O42" s="81">
        <v>0</v>
      </c>
      <c r="P42" s="80"/>
      <c r="Q42" s="79">
        <v>259.62</v>
      </c>
      <c r="T42" s="1"/>
      <c r="X42" s="15"/>
    </row>
    <row r="43" spans="2:24" x14ac:dyDescent="0.2">
      <c r="B43" s="32" t="s">
        <v>97</v>
      </c>
      <c r="C43" s="32"/>
      <c r="D43" s="40"/>
      <c r="E43" s="40"/>
      <c r="G43" s="47">
        <v>1068.76</v>
      </c>
      <c r="H43" s="46"/>
      <c r="I43" s="85">
        <v>1695.99</v>
      </c>
      <c r="J43" s="80"/>
      <c r="K43" s="79">
        <v>28.78</v>
      </c>
      <c r="L43" s="80"/>
      <c r="M43" s="81">
        <v>17.39</v>
      </c>
      <c r="N43" s="80"/>
      <c r="O43" s="81">
        <v>7317.59</v>
      </c>
      <c r="P43" s="80"/>
      <c r="Q43" s="79"/>
      <c r="T43" s="1"/>
      <c r="X43" s="15"/>
    </row>
    <row r="44" spans="2:24" x14ac:dyDescent="0.2">
      <c r="G44" s="1"/>
      <c r="T44" s="1"/>
    </row>
    <row r="45" spans="2:24" x14ac:dyDescent="0.2">
      <c r="G45" s="1">
        <f>SUM(G26:G43)</f>
        <v>68091.720000000016</v>
      </c>
      <c r="I45" s="1">
        <f>SUM(I26:I43)</f>
        <v>58449.340000000011</v>
      </c>
      <c r="K45" s="15">
        <f>SUM(K26:K43)</f>
        <v>45459.579999999987</v>
      </c>
      <c r="M45" s="15">
        <f>SUM(M26:M43)</f>
        <v>11603.559999999996</v>
      </c>
      <c r="O45" s="1">
        <f>SUM(O26:O43)</f>
        <v>14012.79</v>
      </c>
      <c r="Q45" s="1">
        <f>SUM(Q26:Q43)</f>
        <v>34476.230000000003</v>
      </c>
      <c r="T45" s="1"/>
      <c r="X45" s="15"/>
    </row>
    <row r="46" spans="2:24" x14ac:dyDescent="0.2">
      <c r="T46" s="1"/>
      <c r="X46" s="15"/>
    </row>
    <row r="47" spans="2:24" x14ac:dyDescent="0.2">
      <c r="F47" s="14" t="s">
        <v>5</v>
      </c>
      <c r="G47" s="89">
        <f>SUM(G21-G45)</f>
        <v>-4732.8200000000215</v>
      </c>
      <c r="H47" s="14"/>
      <c r="I47" s="41">
        <f>SUM(I21-I45)</f>
        <v>11593.909999999989</v>
      </c>
      <c r="J47" s="14"/>
      <c r="K47" s="34">
        <f>SUM(K21-K45)</f>
        <v>4752.2900000000227</v>
      </c>
      <c r="L47" s="14"/>
      <c r="M47" s="34">
        <f>SUM(M21-M45)</f>
        <v>719.24000000000342</v>
      </c>
      <c r="O47" s="42">
        <f>SUM(O21-O45)</f>
        <v>-3429.92</v>
      </c>
      <c r="Q47" s="41"/>
    </row>
    <row r="49" spans="2:14" x14ac:dyDescent="0.2">
      <c r="B49" s="14"/>
    </row>
    <row r="53" spans="2:14" x14ac:dyDescent="0.2">
      <c r="C53" s="1"/>
      <c r="D53" s="1"/>
      <c r="E53" s="1"/>
      <c r="F53" s="30"/>
      <c r="G53" s="30"/>
      <c r="H53" s="30"/>
      <c r="I53" s="30"/>
      <c r="J53" s="30"/>
      <c r="K53" s="30"/>
      <c r="L53" s="30"/>
      <c r="M53" s="30"/>
      <c r="N53" s="30"/>
    </row>
    <row r="54" spans="2:14" x14ac:dyDescent="0.2">
      <c r="C54" s="1"/>
      <c r="D54" s="1"/>
      <c r="E54" s="1"/>
      <c r="F54" s="30"/>
      <c r="G54" s="30"/>
      <c r="H54" s="30"/>
      <c r="I54" s="30"/>
      <c r="J54" s="30"/>
      <c r="K54" s="30"/>
      <c r="L54" s="30"/>
      <c r="M54" s="30"/>
      <c r="N54" s="30"/>
    </row>
    <row r="55" spans="2:14" x14ac:dyDescent="0.2">
      <c r="C55" s="1"/>
      <c r="D55" s="1"/>
      <c r="E55" s="1"/>
      <c r="F55" s="30"/>
      <c r="G55" s="30"/>
      <c r="H55" s="30"/>
      <c r="I55" s="30"/>
      <c r="J55" s="30"/>
      <c r="K55" s="30"/>
      <c r="L55" s="30"/>
      <c r="M55" s="30"/>
      <c r="N55" s="30"/>
    </row>
    <row r="56" spans="2:14" x14ac:dyDescent="0.2">
      <c r="C56" s="1"/>
      <c r="D56" s="1"/>
      <c r="E56" s="1"/>
      <c r="F56" s="30"/>
      <c r="G56" s="30"/>
      <c r="H56" s="30"/>
      <c r="I56" s="30"/>
      <c r="J56" s="30"/>
      <c r="K56" s="30"/>
      <c r="L56" s="30"/>
      <c r="M56" s="30"/>
      <c r="N56" s="30"/>
    </row>
    <row r="58" spans="2:14" x14ac:dyDescent="0.2">
      <c r="C58" s="34"/>
      <c r="E58" s="13"/>
    </row>
  </sheetData>
  <pageMargins left="0.7" right="0.7" top="0.78740157499999996" bottom="0.78740157499999996" header="0.3" footer="0.3"/>
  <pageSetup paperSize="9" scale="6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56222-BA9D-485D-8FA5-ADC575E1E7A4}">
  <dimension ref="B2:O70"/>
  <sheetViews>
    <sheetView topLeftCell="B7" zoomScaleNormal="100" workbookViewId="0">
      <selection activeCell="A45" sqref="A45"/>
    </sheetView>
  </sheetViews>
  <sheetFormatPr baseColWidth="10" defaultRowHeight="15" x14ac:dyDescent="0.2"/>
  <cols>
    <col min="3" max="3" width="13.33203125" customWidth="1"/>
    <col min="4" max="5" width="17.5" customWidth="1"/>
    <col min="6" max="6" width="12.5" style="1" customWidth="1"/>
    <col min="11" max="11" width="11.5" style="1"/>
    <col min="15" max="15" width="12" bestFit="1" customWidth="1"/>
  </cols>
  <sheetData>
    <row r="2" spans="2:15" x14ac:dyDescent="0.2">
      <c r="B2" t="s">
        <v>23</v>
      </c>
    </row>
    <row r="5" spans="2:15" x14ac:dyDescent="0.2">
      <c r="B5" t="s">
        <v>26</v>
      </c>
      <c r="F5" s="1" t="s">
        <v>24</v>
      </c>
      <c r="K5" s="1" t="s">
        <v>25</v>
      </c>
      <c r="O5" t="s">
        <v>3</v>
      </c>
    </row>
    <row r="6" spans="2:15" x14ac:dyDescent="0.2">
      <c r="C6" s="17" t="s">
        <v>36</v>
      </c>
      <c r="D6" s="17"/>
      <c r="F6" s="1">
        <f>3502.5+1470.7</f>
        <v>4973.2</v>
      </c>
      <c r="G6" t="s">
        <v>38</v>
      </c>
      <c r="K6" s="1">
        <v>100</v>
      </c>
      <c r="O6" s="15">
        <f t="shared" ref="O6:O21" si="0">SUM(F6,K6)</f>
        <v>5073.2</v>
      </c>
    </row>
    <row r="7" spans="2:15" x14ac:dyDescent="0.2">
      <c r="C7" s="3" t="s">
        <v>28</v>
      </c>
      <c r="D7" s="3"/>
      <c r="F7" s="1">
        <v>0</v>
      </c>
      <c r="K7" s="1">
        <v>0</v>
      </c>
      <c r="O7" s="15">
        <f t="shared" si="0"/>
        <v>0</v>
      </c>
    </row>
    <row r="8" spans="2:15" x14ac:dyDescent="0.2">
      <c r="C8" s="19" t="s">
        <v>27</v>
      </c>
      <c r="D8" s="19"/>
      <c r="F8" s="1">
        <v>491.44</v>
      </c>
      <c r="K8" s="1">
        <v>0</v>
      </c>
      <c r="O8" s="15">
        <f t="shared" si="0"/>
        <v>491.44</v>
      </c>
    </row>
    <row r="9" spans="2:15" x14ac:dyDescent="0.2">
      <c r="C9" s="22" t="s">
        <v>1</v>
      </c>
      <c r="D9" s="22"/>
      <c r="F9" s="1">
        <v>1100</v>
      </c>
      <c r="K9" s="1">
        <v>210</v>
      </c>
      <c r="O9" s="15">
        <f t="shared" si="0"/>
        <v>1310</v>
      </c>
    </row>
    <row r="10" spans="2:15" x14ac:dyDescent="0.2">
      <c r="C10" s="20" t="s">
        <v>29</v>
      </c>
      <c r="D10" s="20"/>
      <c r="F10" s="1">
        <v>0</v>
      </c>
      <c r="K10" s="1">
        <v>0</v>
      </c>
      <c r="O10" s="15">
        <f t="shared" si="0"/>
        <v>0</v>
      </c>
    </row>
    <row r="11" spans="2:15" x14ac:dyDescent="0.2">
      <c r="C11" t="s">
        <v>37</v>
      </c>
      <c r="F11" s="1">
        <v>0</v>
      </c>
      <c r="K11" s="1">
        <v>300</v>
      </c>
      <c r="O11" s="15">
        <f t="shared" si="0"/>
        <v>300</v>
      </c>
    </row>
    <row r="12" spans="2:15" x14ac:dyDescent="0.2">
      <c r="C12" s="21" t="s">
        <v>18</v>
      </c>
      <c r="D12" s="21"/>
      <c r="F12" s="1">
        <v>0</v>
      </c>
      <c r="K12" s="1">
        <v>17.5</v>
      </c>
      <c r="O12" s="15">
        <f t="shared" si="0"/>
        <v>17.5</v>
      </c>
    </row>
    <row r="13" spans="2:15" x14ac:dyDescent="0.2">
      <c r="C13" s="12" t="s">
        <v>46</v>
      </c>
      <c r="D13" s="12"/>
      <c r="F13" s="1">
        <v>0</v>
      </c>
      <c r="K13" s="1">
        <v>0</v>
      </c>
      <c r="O13" s="15">
        <f t="shared" si="0"/>
        <v>0</v>
      </c>
    </row>
    <row r="14" spans="2:15" x14ac:dyDescent="0.2">
      <c r="C14" s="12" t="s">
        <v>47</v>
      </c>
      <c r="D14" s="12"/>
      <c r="F14" s="1">
        <v>31.03</v>
      </c>
      <c r="K14" s="1">
        <v>0</v>
      </c>
      <c r="O14" s="15">
        <f t="shared" si="0"/>
        <v>31.03</v>
      </c>
    </row>
    <row r="15" spans="2:15" x14ac:dyDescent="0.2">
      <c r="C15" s="4" t="s">
        <v>31</v>
      </c>
      <c r="D15" s="4"/>
      <c r="F15" s="1">
        <v>10</v>
      </c>
      <c r="K15" s="1">
        <v>0</v>
      </c>
      <c r="O15" s="15">
        <f t="shared" si="0"/>
        <v>10</v>
      </c>
    </row>
    <row r="16" spans="2:15" x14ac:dyDescent="0.2">
      <c r="C16" s="23" t="s">
        <v>33</v>
      </c>
      <c r="D16" s="23"/>
      <c r="F16" s="1">
        <v>0</v>
      </c>
      <c r="K16" s="1">
        <v>0</v>
      </c>
      <c r="O16" s="15">
        <f t="shared" si="0"/>
        <v>0</v>
      </c>
    </row>
    <row r="17" spans="2:15" x14ac:dyDescent="0.2">
      <c r="C17" s="23" t="s">
        <v>34</v>
      </c>
      <c r="D17" s="23"/>
      <c r="F17" s="1">
        <v>0</v>
      </c>
      <c r="K17" s="1">
        <v>0</v>
      </c>
      <c r="O17" s="15">
        <f t="shared" si="0"/>
        <v>0</v>
      </c>
    </row>
    <row r="18" spans="2:15" x14ac:dyDescent="0.2">
      <c r="C18" s="23" t="s">
        <v>35</v>
      </c>
      <c r="D18" s="23"/>
      <c r="F18" s="1">
        <v>0</v>
      </c>
      <c r="K18" s="1">
        <v>0</v>
      </c>
      <c r="O18" s="15">
        <f t="shared" si="0"/>
        <v>0</v>
      </c>
    </row>
    <row r="19" spans="2:15" x14ac:dyDescent="0.2">
      <c r="C19" s="18" t="s">
        <v>30</v>
      </c>
      <c r="D19" s="18"/>
      <c r="F19" s="1">
        <v>0</v>
      </c>
      <c r="K19" s="1">
        <v>0</v>
      </c>
      <c r="O19" s="15">
        <f t="shared" si="0"/>
        <v>0</v>
      </c>
    </row>
    <row r="20" spans="2:15" x14ac:dyDescent="0.2">
      <c r="C20" t="s">
        <v>32</v>
      </c>
      <c r="F20" s="1">
        <v>0</v>
      </c>
      <c r="K20" s="1">
        <v>0</v>
      </c>
      <c r="O20" s="15">
        <f t="shared" si="0"/>
        <v>0</v>
      </c>
    </row>
    <row r="21" spans="2:15" x14ac:dyDescent="0.2">
      <c r="C21" s="24" t="s">
        <v>2</v>
      </c>
      <c r="D21" s="24"/>
      <c r="F21" s="1">
        <v>3349.7</v>
      </c>
      <c r="K21" s="1">
        <v>0</v>
      </c>
      <c r="O21" s="15">
        <f t="shared" si="0"/>
        <v>3349.7</v>
      </c>
    </row>
    <row r="23" spans="2:15" x14ac:dyDescent="0.2">
      <c r="F23" s="1">
        <f>SUM(F6:F21)</f>
        <v>9955.369999999999</v>
      </c>
      <c r="K23" s="1">
        <f>SUM(K6:K21)</f>
        <v>627.5</v>
      </c>
      <c r="O23" s="15">
        <f>SUM(F23,K23)</f>
        <v>10582.869999999999</v>
      </c>
    </row>
    <row r="24" spans="2:15" x14ac:dyDescent="0.2">
      <c r="L24" t="s">
        <v>39</v>
      </c>
      <c r="O24" s="15">
        <f>SUM(O6:O21)</f>
        <v>10582.869999999999</v>
      </c>
    </row>
    <row r="25" spans="2:15" x14ac:dyDescent="0.2">
      <c r="B25" t="s">
        <v>40</v>
      </c>
    </row>
    <row r="28" spans="2:15" x14ac:dyDescent="0.2">
      <c r="B28" t="s">
        <v>26</v>
      </c>
      <c r="F28" s="1" t="s">
        <v>24</v>
      </c>
      <c r="K28" s="1" t="s">
        <v>25</v>
      </c>
      <c r="O28" t="s">
        <v>3</v>
      </c>
    </row>
    <row r="29" spans="2:15" x14ac:dyDescent="0.2">
      <c r="C29" s="17" t="s">
        <v>36</v>
      </c>
      <c r="D29" s="17"/>
      <c r="F29" s="1">
        <v>4923.2</v>
      </c>
      <c r="K29" s="1">
        <v>100</v>
      </c>
      <c r="O29" s="15">
        <f t="shared" ref="O29:O44" si="1">SUM(F29,K29)</f>
        <v>5023.2</v>
      </c>
    </row>
    <row r="30" spans="2:15" x14ac:dyDescent="0.2">
      <c r="C30" s="3" t="s">
        <v>28</v>
      </c>
      <c r="D30" s="3"/>
      <c r="F30" s="1">
        <v>0</v>
      </c>
      <c r="K30" s="1">
        <v>0</v>
      </c>
      <c r="O30" s="15">
        <f t="shared" si="1"/>
        <v>0</v>
      </c>
    </row>
    <row r="31" spans="2:15" x14ac:dyDescent="0.2">
      <c r="C31" s="19" t="s">
        <v>27</v>
      </c>
      <c r="D31" s="19"/>
      <c r="F31" s="1">
        <v>0</v>
      </c>
      <c r="K31" s="1">
        <v>0</v>
      </c>
      <c r="O31" s="15">
        <f t="shared" si="1"/>
        <v>0</v>
      </c>
    </row>
    <row r="32" spans="2:15" x14ac:dyDescent="0.2">
      <c r="C32" s="22" t="s">
        <v>1</v>
      </c>
      <c r="D32" s="22"/>
      <c r="F32" s="1">
        <v>0</v>
      </c>
      <c r="K32" s="1">
        <v>0</v>
      </c>
      <c r="O32" s="15">
        <f t="shared" si="1"/>
        <v>0</v>
      </c>
    </row>
    <row r="33" spans="3:15" x14ac:dyDescent="0.2">
      <c r="C33" s="20" t="s">
        <v>29</v>
      </c>
      <c r="D33" s="20"/>
      <c r="F33" s="1">
        <v>0</v>
      </c>
      <c r="K33" s="1">
        <v>0</v>
      </c>
      <c r="O33" s="15">
        <f t="shared" si="1"/>
        <v>0</v>
      </c>
    </row>
    <row r="34" spans="3:15" x14ac:dyDescent="0.2">
      <c r="C34" t="s">
        <v>37</v>
      </c>
      <c r="F34" s="1">
        <v>300</v>
      </c>
      <c r="K34" s="1">
        <v>0</v>
      </c>
      <c r="O34" s="15">
        <f t="shared" si="1"/>
        <v>300</v>
      </c>
    </row>
    <row r="35" spans="3:15" x14ac:dyDescent="0.2">
      <c r="C35" s="21" t="s">
        <v>18</v>
      </c>
      <c r="D35" s="21"/>
      <c r="F35" s="1">
        <v>358.42</v>
      </c>
      <c r="K35" s="1">
        <v>404.57</v>
      </c>
      <c r="O35" s="15">
        <f t="shared" si="1"/>
        <v>762.99</v>
      </c>
    </row>
    <row r="36" spans="3:15" x14ac:dyDescent="0.2">
      <c r="C36" s="12" t="s">
        <v>46</v>
      </c>
      <c r="D36" s="12"/>
      <c r="F36" s="1">
        <v>0</v>
      </c>
      <c r="K36" s="1">
        <v>0</v>
      </c>
      <c r="O36" s="15">
        <f t="shared" si="1"/>
        <v>0</v>
      </c>
    </row>
    <row r="37" spans="3:15" x14ac:dyDescent="0.2">
      <c r="C37" s="12" t="s">
        <v>47</v>
      </c>
      <c r="D37" s="12"/>
      <c r="F37" s="1">
        <v>256.95999999999998</v>
      </c>
      <c r="K37" s="1">
        <v>0</v>
      </c>
      <c r="O37" s="15">
        <f t="shared" si="1"/>
        <v>256.95999999999998</v>
      </c>
    </row>
    <row r="38" spans="3:15" x14ac:dyDescent="0.2">
      <c r="C38" s="4" t="s">
        <v>31</v>
      </c>
      <c r="D38" s="4"/>
      <c r="F38" s="1">
        <v>0</v>
      </c>
      <c r="K38" s="1">
        <v>0</v>
      </c>
      <c r="O38" s="15">
        <f t="shared" si="1"/>
        <v>0</v>
      </c>
    </row>
    <row r="39" spans="3:15" x14ac:dyDescent="0.2">
      <c r="C39" s="23" t="s">
        <v>33</v>
      </c>
      <c r="D39" s="23"/>
      <c r="F39" s="1">
        <v>5.7</v>
      </c>
      <c r="K39" s="1">
        <v>0</v>
      </c>
      <c r="O39" s="15">
        <f t="shared" si="1"/>
        <v>5.7</v>
      </c>
    </row>
    <row r="40" spans="3:15" x14ac:dyDescent="0.2">
      <c r="C40" s="23" t="s">
        <v>34</v>
      </c>
      <c r="D40" s="23"/>
      <c r="F40" s="1">
        <v>0</v>
      </c>
      <c r="K40" s="1">
        <v>0</v>
      </c>
      <c r="O40" s="15">
        <f t="shared" si="1"/>
        <v>0</v>
      </c>
    </row>
    <row r="41" spans="3:15" x14ac:dyDescent="0.2">
      <c r="C41" s="23" t="s">
        <v>35</v>
      </c>
      <c r="D41" s="23"/>
      <c r="F41" s="1">
        <v>15</v>
      </c>
      <c r="K41" s="1">
        <v>0</v>
      </c>
      <c r="O41" s="15">
        <f t="shared" si="1"/>
        <v>15</v>
      </c>
    </row>
    <row r="42" spans="3:15" x14ac:dyDescent="0.2">
      <c r="C42" s="18" t="s">
        <v>30</v>
      </c>
      <c r="D42" s="18"/>
      <c r="F42" s="1">
        <v>320</v>
      </c>
      <c r="K42" s="1">
        <v>0</v>
      </c>
      <c r="O42" s="15">
        <f t="shared" si="1"/>
        <v>320</v>
      </c>
    </row>
    <row r="43" spans="3:15" x14ac:dyDescent="0.2">
      <c r="C43" t="s">
        <v>32</v>
      </c>
      <c r="F43" s="1">
        <v>11.35</v>
      </c>
      <c r="K43" s="1">
        <v>0</v>
      </c>
      <c r="O43" s="15">
        <f t="shared" si="1"/>
        <v>11.35</v>
      </c>
    </row>
    <row r="44" spans="3:15" x14ac:dyDescent="0.2">
      <c r="C44" s="24" t="s">
        <v>4</v>
      </c>
      <c r="D44" s="24"/>
      <c r="F44" s="1">
        <v>7309.8</v>
      </c>
      <c r="K44" s="1">
        <v>7.79</v>
      </c>
      <c r="O44" s="15">
        <f t="shared" si="1"/>
        <v>7317.59</v>
      </c>
    </row>
    <row r="46" spans="3:15" x14ac:dyDescent="0.2">
      <c r="F46" s="1">
        <f>SUM(F29:F44)</f>
        <v>13500.43</v>
      </c>
      <c r="K46" s="1">
        <f>SUM(K29:K44)</f>
        <v>512.36</v>
      </c>
      <c r="O46" s="15">
        <f>SUM(F46,K46)</f>
        <v>14012.79</v>
      </c>
    </row>
    <row r="47" spans="3:15" x14ac:dyDescent="0.2">
      <c r="L47" t="s">
        <v>41</v>
      </c>
      <c r="O47" s="15">
        <f>SUM(O29:O44)</f>
        <v>14012.79</v>
      </c>
    </row>
    <row r="50" spans="3:10" x14ac:dyDescent="0.2">
      <c r="C50" s="14"/>
    </row>
    <row r="51" spans="3:10" x14ac:dyDescent="0.2">
      <c r="D51" s="29">
        <v>10582.87</v>
      </c>
      <c r="E51" s="25" t="s">
        <v>42</v>
      </c>
    </row>
    <row r="52" spans="3:10" x14ac:dyDescent="0.2">
      <c r="D52" s="28">
        <v>-14012.79</v>
      </c>
      <c r="E52" s="26" t="s">
        <v>43</v>
      </c>
    </row>
    <row r="53" spans="3:10" x14ac:dyDescent="0.2">
      <c r="D53" s="14"/>
      <c r="E53" s="14"/>
    </row>
    <row r="54" spans="3:10" x14ac:dyDescent="0.2">
      <c r="C54" s="14" t="s">
        <v>5</v>
      </c>
      <c r="D54" s="27">
        <f>SUM(D51+D52)</f>
        <v>-3429.92</v>
      </c>
      <c r="E54" s="14"/>
    </row>
    <row r="58" spans="3:10" x14ac:dyDescent="0.2">
      <c r="C58" t="s">
        <v>49</v>
      </c>
      <c r="F58"/>
      <c r="H58" s="1"/>
      <c r="J58" s="1"/>
    </row>
    <row r="59" spans="3:10" x14ac:dyDescent="0.2">
      <c r="F59"/>
      <c r="H59" s="1"/>
      <c r="J59" s="1"/>
    </row>
    <row r="60" spans="3:10" x14ac:dyDescent="0.2">
      <c r="C60" s="14">
        <v>2020</v>
      </c>
      <c r="F60"/>
      <c r="H60" s="1"/>
      <c r="J60" s="1"/>
    </row>
    <row r="61" spans="3:10" x14ac:dyDescent="0.2">
      <c r="D61" t="s">
        <v>53</v>
      </c>
      <c r="F61"/>
      <c r="H61" s="1"/>
      <c r="J61" s="1"/>
    </row>
    <row r="62" spans="3:10" x14ac:dyDescent="0.2">
      <c r="F62"/>
      <c r="H62" s="1"/>
      <c r="J62" s="1"/>
    </row>
    <row r="63" spans="3:10" x14ac:dyDescent="0.2">
      <c r="D63" t="s">
        <v>42</v>
      </c>
      <c r="F63" t="s">
        <v>43</v>
      </c>
      <c r="H63" s="1"/>
      <c r="J63" s="1"/>
    </row>
    <row r="64" spans="3:10" x14ac:dyDescent="0.2">
      <c r="C64" s="12" t="s">
        <v>47</v>
      </c>
      <c r="D64" s="1">
        <v>31.03</v>
      </c>
      <c r="E64" s="1"/>
      <c r="F64" s="1">
        <v>256.95999999999998</v>
      </c>
      <c r="G64" s="30"/>
      <c r="H64" s="1"/>
      <c r="J64" s="1"/>
    </row>
    <row r="65" spans="3:10" x14ac:dyDescent="0.2">
      <c r="C65" s="21" t="s">
        <v>18</v>
      </c>
      <c r="D65" s="1">
        <v>0</v>
      </c>
      <c r="E65" s="1"/>
      <c r="F65" s="1">
        <f>56.47+76.43</f>
        <v>132.9</v>
      </c>
      <c r="G65" s="30"/>
      <c r="H65" s="1"/>
      <c r="J65" s="1"/>
    </row>
    <row r="66" spans="3:10" x14ac:dyDescent="0.2">
      <c r="C66" s="18" t="s">
        <v>54</v>
      </c>
      <c r="D66" s="1">
        <v>0</v>
      </c>
      <c r="E66" s="1"/>
      <c r="F66" s="1">
        <v>320</v>
      </c>
      <c r="G66" s="30"/>
      <c r="H66" s="1"/>
      <c r="J66" s="1"/>
    </row>
    <row r="67" spans="3:10" x14ac:dyDescent="0.2">
      <c r="C67" s="19" t="s">
        <v>55</v>
      </c>
      <c r="D67" s="1">
        <v>491.44</v>
      </c>
      <c r="E67" s="1"/>
      <c r="F67" s="1">
        <v>0</v>
      </c>
      <c r="G67" s="30"/>
      <c r="H67" s="1"/>
      <c r="J67" s="1"/>
    </row>
    <row r="68" spans="3:10" x14ac:dyDescent="0.2">
      <c r="F68"/>
      <c r="H68" s="1" t="s">
        <v>5</v>
      </c>
      <c r="J68" s="1"/>
    </row>
    <row r="69" spans="3:10" x14ac:dyDescent="0.2">
      <c r="D69" s="34">
        <f>SUM(D64:D67)</f>
        <v>522.47</v>
      </c>
      <c r="F69" s="13">
        <f>-SUM(F64:F67)</f>
        <v>-709.86</v>
      </c>
      <c r="H69" s="1">
        <f>SUM(D69+F69)</f>
        <v>-187.39</v>
      </c>
      <c r="J69" s="1"/>
    </row>
    <row r="70" spans="3:10" x14ac:dyDescent="0.2">
      <c r="F70"/>
      <c r="H70" s="1"/>
      <c r="J70" s="1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E3CD8-9A92-41A6-9265-33DEF9C70ADF}">
  <dimension ref="B4:M28"/>
  <sheetViews>
    <sheetView workbookViewId="0">
      <selection activeCell="J20" sqref="J20"/>
    </sheetView>
  </sheetViews>
  <sheetFormatPr baseColWidth="10" defaultRowHeight="15" x14ac:dyDescent="0.2"/>
  <cols>
    <col min="3" max="3" width="11.83203125" customWidth="1"/>
  </cols>
  <sheetData>
    <row r="4" spans="2:13" x14ac:dyDescent="0.2">
      <c r="B4" s="14" t="s">
        <v>2</v>
      </c>
      <c r="H4" s="14" t="s">
        <v>20</v>
      </c>
    </row>
    <row r="5" spans="2:13" x14ac:dyDescent="0.2">
      <c r="C5" s="2">
        <v>325.73</v>
      </c>
      <c r="D5" s="3" t="s">
        <v>7</v>
      </c>
      <c r="E5" s="3"/>
      <c r="F5" s="3"/>
      <c r="I5" s="16">
        <v>1470.7</v>
      </c>
      <c r="J5" s="16" t="s">
        <v>0</v>
      </c>
      <c r="K5" s="17"/>
      <c r="L5" s="17"/>
      <c r="M5" t="s">
        <v>21</v>
      </c>
    </row>
    <row r="6" spans="2:13" x14ac:dyDescent="0.2">
      <c r="C6" s="7">
        <v>0.95</v>
      </c>
      <c r="D6" s="8" t="s">
        <v>6</v>
      </c>
      <c r="E6" s="8"/>
      <c r="F6" s="8"/>
    </row>
    <row r="7" spans="2:13" x14ac:dyDescent="0.2">
      <c r="C7" s="1">
        <v>2174.64</v>
      </c>
      <c r="D7" t="s">
        <v>8</v>
      </c>
    </row>
    <row r="8" spans="2:13" x14ac:dyDescent="0.2">
      <c r="C8" s="1">
        <v>255</v>
      </c>
      <c r="D8" t="s">
        <v>9</v>
      </c>
    </row>
    <row r="9" spans="2:13" x14ac:dyDescent="0.2">
      <c r="C9" s="11">
        <v>301.20999999999998</v>
      </c>
      <c r="D9" s="12" t="s">
        <v>10</v>
      </c>
      <c r="E9" s="12"/>
      <c r="F9" s="12"/>
    </row>
    <row r="10" spans="2:13" x14ac:dyDescent="0.2">
      <c r="C10" s="11">
        <v>292.17</v>
      </c>
      <c r="D10" s="12" t="s">
        <v>11</v>
      </c>
      <c r="E10" s="12"/>
      <c r="F10" s="12"/>
    </row>
    <row r="11" spans="2:13" x14ac:dyDescent="0.2">
      <c r="C11" s="1"/>
    </row>
    <row r="12" spans="2:13" x14ac:dyDescent="0.2">
      <c r="C12" s="1">
        <f>SUM(C5:C10)</f>
        <v>3349.7</v>
      </c>
      <c r="I12" s="15">
        <f>I5</f>
        <v>1470.7</v>
      </c>
    </row>
    <row r="13" spans="2:13" x14ac:dyDescent="0.2">
      <c r="C13" s="1"/>
    </row>
    <row r="14" spans="2:13" x14ac:dyDescent="0.2">
      <c r="C14" s="1"/>
    </row>
    <row r="15" spans="2:13" x14ac:dyDescent="0.2">
      <c r="B15" s="14" t="s">
        <v>4</v>
      </c>
      <c r="H15" s="14" t="s">
        <v>22</v>
      </c>
    </row>
    <row r="16" spans="2:13" x14ac:dyDescent="0.2">
      <c r="C16" s="9">
        <v>1800</v>
      </c>
      <c r="D16" s="10" t="s">
        <v>19</v>
      </c>
      <c r="E16" s="10"/>
      <c r="F16" s="10"/>
      <c r="I16" s="1">
        <v>0</v>
      </c>
    </row>
    <row r="17" spans="2:9" x14ac:dyDescent="0.2">
      <c r="C17" s="11">
        <v>857.16</v>
      </c>
      <c r="D17" s="12" t="s">
        <v>12</v>
      </c>
      <c r="E17" s="12"/>
      <c r="F17" s="12"/>
    </row>
    <row r="18" spans="2:9" x14ac:dyDescent="0.2">
      <c r="C18" s="16">
        <v>860</v>
      </c>
      <c r="D18" s="17" t="s">
        <v>13</v>
      </c>
      <c r="E18" s="17"/>
      <c r="F18" s="17"/>
    </row>
    <row r="19" spans="2:9" x14ac:dyDescent="0.2">
      <c r="C19" s="1">
        <f>740.62+497.76+936.26</f>
        <v>2174.6400000000003</v>
      </c>
      <c r="D19" t="s">
        <v>14</v>
      </c>
    </row>
    <row r="20" spans="2:9" x14ac:dyDescent="0.2">
      <c r="C20" s="1">
        <v>255</v>
      </c>
      <c r="D20" t="s">
        <v>15</v>
      </c>
    </row>
    <row r="21" spans="2:9" x14ac:dyDescent="0.2">
      <c r="C21" s="2">
        <v>945</v>
      </c>
      <c r="D21" s="3" t="s">
        <v>16</v>
      </c>
      <c r="E21" s="3"/>
      <c r="F21" s="3"/>
    </row>
    <row r="22" spans="2:9" x14ac:dyDescent="0.2">
      <c r="C22" s="2">
        <v>418</v>
      </c>
      <c r="D22" s="3" t="s">
        <v>17</v>
      </c>
      <c r="E22" s="3"/>
      <c r="F22" s="3"/>
    </row>
    <row r="23" spans="2:9" x14ac:dyDescent="0.2">
      <c r="C23" s="5">
        <v>7.79</v>
      </c>
      <c r="D23" s="6" t="s">
        <v>18</v>
      </c>
      <c r="E23" s="6"/>
      <c r="F23" s="6"/>
    </row>
    <row r="25" spans="2:9" x14ac:dyDescent="0.2">
      <c r="C25" s="15">
        <f>SUM(C16:C23)</f>
        <v>7317.59</v>
      </c>
      <c r="I25" s="1">
        <v>0</v>
      </c>
    </row>
    <row r="28" spans="2:9" x14ac:dyDescent="0.2">
      <c r="B28" s="14" t="s">
        <v>5</v>
      </c>
      <c r="C28" s="13">
        <f>SUM(C12,-C25)</f>
        <v>-3967.8900000000003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8643-86D1-4F84-BE43-D8B744479236}">
  <dimension ref="A2:N55"/>
  <sheetViews>
    <sheetView workbookViewId="0">
      <selection activeCell="O13" sqref="O13"/>
    </sheetView>
  </sheetViews>
  <sheetFormatPr baseColWidth="10" defaultRowHeight="15" x14ac:dyDescent="0.2"/>
  <cols>
    <col min="3" max="3" width="12.33203125" customWidth="1"/>
    <col min="5" max="5" width="12" bestFit="1" customWidth="1"/>
    <col min="14" max="14" width="12" bestFit="1" customWidth="1"/>
  </cols>
  <sheetData>
    <row r="2" spans="1:14" x14ac:dyDescent="0.2">
      <c r="A2" t="s">
        <v>56</v>
      </c>
      <c r="E2" s="1"/>
      <c r="I2" s="1"/>
    </row>
    <row r="3" spans="1:14" x14ac:dyDescent="0.2">
      <c r="E3" s="1"/>
      <c r="I3" s="1"/>
    </row>
    <row r="4" spans="1:14" x14ac:dyDescent="0.2">
      <c r="E4" s="1"/>
      <c r="I4" s="1"/>
    </row>
    <row r="5" spans="1:14" x14ac:dyDescent="0.2">
      <c r="A5" t="s">
        <v>26</v>
      </c>
      <c r="E5" s="1" t="s">
        <v>24</v>
      </c>
      <c r="I5" s="1" t="s">
        <v>25</v>
      </c>
      <c r="L5" t="s">
        <v>67</v>
      </c>
      <c r="N5" t="s">
        <v>3</v>
      </c>
    </row>
    <row r="6" spans="1:14" x14ac:dyDescent="0.2">
      <c r="B6" s="17" t="s">
        <v>36</v>
      </c>
      <c r="C6" s="17"/>
      <c r="E6" s="1">
        <f>21313.6+1529.45</f>
        <v>22843.05</v>
      </c>
      <c r="F6" t="s">
        <v>68</v>
      </c>
      <c r="I6" s="1">
        <v>0</v>
      </c>
      <c r="L6" s="1">
        <v>0</v>
      </c>
      <c r="N6" s="15">
        <f t="shared" ref="N6:N21" si="0">SUM(E6,I6,L6)</f>
        <v>22843.05</v>
      </c>
    </row>
    <row r="7" spans="1:14" x14ac:dyDescent="0.2">
      <c r="B7" s="3" t="s">
        <v>28</v>
      </c>
      <c r="C7" s="3"/>
      <c r="E7" s="1">
        <f>2932.91+325.73</f>
        <v>3258.64</v>
      </c>
      <c r="F7" t="s">
        <v>69</v>
      </c>
      <c r="I7" s="1">
        <v>0</v>
      </c>
      <c r="L7" s="1">
        <v>0</v>
      </c>
      <c r="N7" s="15">
        <f t="shared" si="0"/>
        <v>3258.64</v>
      </c>
    </row>
    <row r="8" spans="1:14" x14ac:dyDescent="0.2">
      <c r="B8" s="19" t="s">
        <v>27</v>
      </c>
      <c r="C8" s="19"/>
      <c r="E8" s="1">
        <v>11479.5</v>
      </c>
      <c r="I8" s="1">
        <v>0</v>
      </c>
      <c r="L8" s="1">
        <v>0</v>
      </c>
      <c r="N8" s="15">
        <f t="shared" si="0"/>
        <v>11479.5</v>
      </c>
    </row>
    <row r="9" spans="1:14" x14ac:dyDescent="0.2">
      <c r="B9" s="22" t="s">
        <v>1</v>
      </c>
      <c r="C9" s="22"/>
      <c r="E9" s="1">
        <v>1500</v>
      </c>
      <c r="I9" s="1">
        <v>0</v>
      </c>
      <c r="L9" s="1">
        <v>0</v>
      </c>
      <c r="N9" s="15">
        <f t="shared" si="0"/>
        <v>1500</v>
      </c>
    </row>
    <row r="10" spans="1:14" x14ac:dyDescent="0.2">
      <c r="B10" s="20" t="s">
        <v>29</v>
      </c>
      <c r="C10" s="20"/>
      <c r="E10" s="1">
        <f>447.75+2430.59</f>
        <v>2878.34</v>
      </c>
      <c r="F10" t="s">
        <v>70</v>
      </c>
      <c r="I10" s="1">
        <v>0</v>
      </c>
      <c r="L10" s="1">
        <v>0</v>
      </c>
      <c r="N10" s="15">
        <f t="shared" si="0"/>
        <v>2878.34</v>
      </c>
    </row>
    <row r="11" spans="1:14" x14ac:dyDescent="0.2">
      <c r="B11" t="s">
        <v>37</v>
      </c>
      <c r="E11" s="1">
        <v>1654.62</v>
      </c>
      <c r="I11" s="1">
        <v>3170</v>
      </c>
      <c r="L11" s="1">
        <v>0</v>
      </c>
      <c r="N11" s="15">
        <f t="shared" si="0"/>
        <v>4824.62</v>
      </c>
    </row>
    <row r="12" spans="1:14" x14ac:dyDescent="0.2">
      <c r="B12" s="21" t="s">
        <v>18</v>
      </c>
      <c r="C12" s="21"/>
      <c r="E12" s="1">
        <v>130</v>
      </c>
      <c r="I12" s="1">
        <v>0</v>
      </c>
      <c r="L12" s="1">
        <v>0</v>
      </c>
      <c r="N12" s="15">
        <f t="shared" si="0"/>
        <v>130</v>
      </c>
    </row>
    <row r="13" spans="1:14" x14ac:dyDescent="0.2">
      <c r="B13" s="12" t="s">
        <v>46</v>
      </c>
      <c r="C13" s="12"/>
      <c r="E13" s="1">
        <v>0</v>
      </c>
      <c r="I13" s="1">
        <v>0</v>
      </c>
      <c r="L13" s="1">
        <v>0</v>
      </c>
      <c r="N13" s="15">
        <f t="shared" si="0"/>
        <v>0</v>
      </c>
    </row>
    <row r="14" spans="1:14" x14ac:dyDescent="0.2">
      <c r="B14" s="12" t="s">
        <v>47</v>
      </c>
      <c r="C14" s="12"/>
      <c r="E14" s="1">
        <f>591.7+593.38</f>
        <v>1185.08</v>
      </c>
      <c r="F14" t="s">
        <v>71</v>
      </c>
      <c r="I14" s="1">
        <v>0</v>
      </c>
      <c r="L14" s="1">
        <v>345.15</v>
      </c>
      <c r="N14" s="15">
        <f t="shared" si="0"/>
        <v>1530.23</v>
      </c>
    </row>
    <row r="15" spans="1:14" x14ac:dyDescent="0.2">
      <c r="B15" s="4" t="s">
        <v>31</v>
      </c>
      <c r="C15" s="4"/>
      <c r="E15" s="1">
        <v>0</v>
      </c>
      <c r="I15" s="1">
        <v>0</v>
      </c>
      <c r="L15" s="1">
        <v>0</v>
      </c>
      <c r="N15" s="15">
        <f t="shared" si="0"/>
        <v>0</v>
      </c>
    </row>
    <row r="16" spans="1:14" x14ac:dyDescent="0.2">
      <c r="B16" s="23" t="s">
        <v>33</v>
      </c>
      <c r="C16" s="23"/>
      <c r="E16" s="1">
        <v>0</v>
      </c>
      <c r="I16" s="1">
        <v>0</v>
      </c>
      <c r="L16" s="1">
        <v>0</v>
      </c>
      <c r="N16" s="15">
        <f t="shared" si="0"/>
        <v>0</v>
      </c>
    </row>
    <row r="17" spans="1:14" x14ac:dyDescent="0.2">
      <c r="B17" s="23" t="s">
        <v>34</v>
      </c>
      <c r="C17" s="23"/>
      <c r="E17" s="1">
        <v>0</v>
      </c>
      <c r="I17" s="1">
        <v>0</v>
      </c>
      <c r="L17" s="1">
        <v>0</v>
      </c>
      <c r="N17" s="15">
        <f t="shared" si="0"/>
        <v>0</v>
      </c>
    </row>
    <row r="18" spans="1:14" x14ac:dyDescent="0.2">
      <c r="B18" s="23" t="s">
        <v>35</v>
      </c>
      <c r="C18" s="23"/>
      <c r="E18" s="1">
        <v>0</v>
      </c>
      <c r="I18" s="1">
        <v>0</v>
      </c>
      <c r="L18" s="1">
        <v>0</v>
      </c>
      <c r="N18" s="15">
        <f t="shared" si="0"/>
        <v>0</v>
      </c>
    </row>
    <row r="19" spans="1:14" x14ac:dyDescent="0.2">
      <c r="B19" s="18" t="s">
        <v>30</v>
      </c>
      <c r="C19" s="18"/>
      <c r="E19" s="1">
        <v>0</v>
      </c>
      <c r="I19" s="1">
        <v>0</v>
      </c>
      <c r="L19" s="1">
        <v>0</v>
      </c>
      <c r="N19" s="15">
        <f t="shared" si="0"/>
        <v>0</v>
      </c>
    </row>
    <row r="20" spans="1:14" x14ac:dyDescent="0.2">
      <c r="B20" t="s">
        <v>32</v>
      </c>
      <c r="E20" s="1">
        <v>0</v>
      </c>
      <c r="I20" s="1">
        <v>0</v>
      </c>
      <c r="L20" s="1">
        <v>0</v>
      </c>
      <c r="N20" s="15">
        <f t="shared" si="0"/>
        <v>0</v>
      </c>
    </row>
    <row r="21" spans="1:14" x14ac:dyDescent="0.2">
      <c r="B21" s="24" t="s">
        <v>61</v>
      </c>
      <c r="C21" s="24"/>
      <c r="E21" s="1">
        <v>565.29999999999995</v>
      </c>
      <c r="I21" s="1">
        <v>0</v>
      </c>
      <c r="L21" s="1">
        <v>0</v>
      </c>
      <c r="N21" s="15">
        <f t="shared" si="0"/>
        <v>565.29999999999995</v>
      </c>
    </row>
    <row r="22" spans="1:14" x14ac:dyDescent="0.2">
      <c r="B22" t="s">
        <v>2</v>
      </c>
      <c r="E22" s="1"/>
      <c r="I22" s="1"/>
    </row>
    <row r="23" spans="1:14" x14ac:dyDescent="0.2">
      <c r="E23" s="1">
        <f>SUM(E6:E21)</f>
        <v>45494.530000000006</v>
      </c>
      <c r="I23" s="1">
        <f>SUM(I6:I21)</f>
        <v>3170</v>
      </c>
      <c r="L23" s="1">
        <f>SUM(L6:L21)</f>
        <v>345.15</v>
      </c>
      <c r="N23" s="15">
        <f>SUM(E23,I23,L23)</f>
        <v>49009.680000000008</v>
      </c>
    </row>
    <row r="24" spans="1:14" x14ac:dyDescent="0.2">
      <c r="E24" s="1"/>
      <c r="I24" s="1"/>
      <c r="J24" t="s">
        <v>57</v>
      </c>
      <c r="N24" s="15">
        <f>SUM(N6:N21)</f>
        <v>49009.680000000008</v>
      </c>
    </row>
    <row r="25" spans="1:14" x14ac:dyDescent="0.2">
      <c r="A25" t="s">
        <v>58</v>
      </c>
      <c r="E25" s="1"/>
      <c r="I25" s="1"/>
    </row>
    <row r="26" spans="1:14" x14ac:dyDescent="0.2">
      <c r="E26" s="1"/>
      <c r="I26" s="1"/>
    </row>
    <row r="27" spans="1:14" x14ac:dyDescent="0.2">
      <c r="E27" s="1"/>
      <c r="I27" s="1"/>
    </row>
    <row r="28" spans="1:14" x14ac:dyDescent="0.2">
      <c r="A28" t="s">
        <v>26</v>
      </c>
      <c r="E28" s="1" t="s">
        <v>24</v>
      </c>
      <c r="I28" s="1" t="s">
        <v>25</v>
      </c>
      <c r="L28" t="s">
        <v>67</v>
      </c>
      <c r="N28" t="s">
        <v>3</v>
      </c>
    </row>
    <row r="29" spans="1:14" x14ac:dyDescent="0.2">
      <c r="B29" s="17" t="s">
        <v>36</v>
      </c>
      <c r="C29" s="17"/>
      <c r="E29" s="1">
        <f>340+860</f>
        <v>1200</v>
      </c>
      <c r="F29" t="s">
        <v>74</v>
      </c>
      <c r="I29" s="1">
        <v>0</v>
      </c>
      <c r="L29" s="1">
        <v>0</v>
      </c>
      <c r="N29" s="15">
        <f t="shared" ref="N29:N44" si="1">SUM(E29,I29,L29)</f>
        <v>1200</v>
      </c>
    </row>
    <row r="30" spans="1:14" x14ac:dyDescent="0.2">
      <c r="B30" s="3" t="s">
        <v>28</v>
      </c>
      <c r="C30" s="3"/>
      <c r="E30" s="1">
        <f>147.17+1363</f>
        <v>1510.17</v>
      </c>
      <c r="F30" t="s">
        <v>75</v>
      </c>
      <c r="I30" s="1">
        <v>0</v>
      </c>
      <c r="L30" s="1">
        <v>0</v>
      </c>
      <c r="N30" s="15">
        <f t="shared" si="1"/>
        <v>1510.17</v>
      </c>
    </row>
    <row r="31" spans="1:14" x14ac:dyDescent="0.2">
      <c r="B31" s="19" t="s">
        <v>27</v>
      </c>
      <c r="C31" s="19"/>
      <c r="E31" s="1">
        <v>0</v>
      </c>
      <c r="I31" s="1">
        <v>0</v>
      </c>
      <c r="L31" s="1">
        <v>0</v>
      </c>
      <c r="N31" s="15">
        <f t="shared" si="1"/>
        <v>0</v>
      </c>
    </row>
    <row r="32" spans="1:14" x14ac:dyDescent="0.2">
      <c r="B32" s="22" t="s">
        <v>1</v>
      </c>
      <c r="C32" s="22"/>
      <c r="E32" s="1">
        <v>0</v>
      </c>
      <c r="I32" s="1">
        <v>0</v>
      </c>
      <c r="L32" s="1">
        <v>0</v>
      </c>
      <c r="N32" s="15">
        <f t="shared" si="1"/>
        <v>0</v>
      </c>
    </row>
    <row r="33" spans="2:14" x14ac:dyDescent="0.2">
      <c r="B33" s="20" t="s">
        <v>29</v>
      </c>
      <c r="C33" s="20"/>
      <c r="E33" s="1">
        <v>2429.64</v>
      </c>
      <c r="I33" s="1">
        <v>0</v>
      </c>
      <c r="L33" s="1">
        <v>259.62</v>
      </c>
      <c r="N33" s="15">
        <f t="shared" si="1"/>
        <v>2689.2599999999998</v>
      </c>
    </row>
    <row r="34" spans="2:14" x14ac:dyDescent="0.2">
      <c r="B34" t="s">
        <v>37</v>
      </c>
      <c r="E34" s="1">
        <v>3170</v>
      </c>
      <c r="I34" s="1">
        <v>1654.62</v>
      </c>
      <c r="L34" s="1">
        <v>0</v>
      </c>
      <c r="N34" s="15">
        <f t="shared" si="1"/>
        <v>4824.62</v>
      </c>
    </row>
    <row r="35" spans="2:14" x14ac:dyDescent="0.2">
      <c r="B35" s="21" t="s">
        <v>18</v>
      </c>
      <c r="C35" s="21"/>
      <c r="E35" s="1">
        <f>1961.66+7.79</f>
        <v>1969.45</v>
      </c>
      <c r="F35" t="s">
        <v>76</v>
      </c>
      <c r="I35" s="1">
        <v>1285.51</v>
      </c>
      <c r="L35" s="1">
        <v>0</v>
      </c>
      <c r="N35" s="15">
        <f t="shared" si="1"/>
        <v>3254.96</v>
      </c>
    </row>
    <row r="36" spans="2:14" x14ac:dyDescent="0.2">
      <c r="B36" s="12" t="s">
        <v>46</v>
      </c>
      <c r="C36" s="12"/>
      <c r="E36" s="1">
        <v>14119</v>
      </c>
      <c r="I36" s="1">
        <v>0</v>
      </c>
      <c r="L36" s="1">
        <v>0</v>
      </c>
      <c r="N36" s="15">
        <f t="shared" si="1"/>
        <v>14119</v>
      </c>
    </row>
    <row r="37" spans="2:14" x14ac:dyDescent="0.2">
      <c r="B37" s="12" t="s">
        <v>47</v>
      </c>
      <c r="C37" s="12"/>
      <c r="E37" s="1">
        <f>9266.1+857.16</f>
        <v>10123.26</v>
      </c>
      <c r="F37" t="s">
        <v>72</v>
      </c>
      <c r="I37" s="1">
        <v>70.72</v>
      </c>
      <c r="L37" s="1">
        <v>120</v>
      </c>
      <c r="N37" s="15">
        <f t="shared" si="1"/>
        <v>10313.98</v>
      </c>
    </row>
    <row r="38" spans="2:14" x14ac:dyDescent="0.2">
      <c r="B38" s="4" t="s">
        <v>31</v>
      </c>
      <c r="C38" s="4"/>
      <c r="E38" s="1">
        <f>6617.42+1800</f>
        <v>8417.42</v>
      </c>
      <c r="F38" t="s">
        <v>73</v>
      </c>
      <c r="I38" s="1">
        <v>96</v>
      </c>
      <c r="L38" s="1">
        <v>357.81</v>
      </c>
      <c r="N38" s="15">
        <f t="shared" si="1"/>
        <v>8871.23</v>
      </c>
    </row>
    <row r="39" spans="2:14" x14ac:dyDescent="0.2">
      <c r="B39" s="23" t="s">
        <v>33</v>
      </c>
      <c r="C39" s="23"/>
      <c r="E39" s="1">
        <v>21.78</v>
      </c>
      <c r="I39" s="1">
        <v>0</v>
      </c>
      <c r="L39" s="1">
        <v>0</v>
      </c>
      <c r="N39" s="15">
        <f t="shared" si="1"/>
        <v>21.78</v>
      </c>
    </row>
    <row r="40" spans="2:14" x14ac:dyDescent="0.2">
      <c r="B40" s="23" t="s">
        <v>34</v>
      </c>
      <c r="C40" s="23"/>
      <c r="E40" s="1">
        <v>430.64</v>
      </c>
      <c r="I40" s="1">
        <v>0</v>
      </c>
      <c r="L40" s="1">
        <v>0</v>
      </c>
      <c r="N40" s="15">
        <f t="shared" si="1"/>
        <v>430.64</v>
      </c>
    </row>
    <row r="41" spans="2:14" x14ac:dyDescent="0.2">
      <c r="B41" s="23" t="s">
        <v>35</v>
      </c>
      <c r="C41" s="23"/>
      <c r="E41" s="1">
        <v>15</v>
      </c>
      <c r="I41" s="1">
        <v>0</v>
      </c>
      <c r="L41" s="1">
        <v>0</v>
      </c>
      <c r="N41" s="15">
        <f t="shared" si="1"/>
        <v>15</v>
      </c>
    </row>
    <row r="42" spans="2:14" x14ac:dyDescent="0.2">
      <c r="B42" s="18" t="s">
        <v>30</v>
      </c>
      <c r="C42" s="18"/>
      <c r="E42" s="1">
        <v>375.03</v>
      </c>
      <c r="I42" s="1">
        <v>0</v>
      </c>
      <c r="L42" s="1">
        <v>0</v>
      </c>
      <c r="N42" s="15">
        <f t="shared" si="1"/>
        <v>375.03</v>
      </c>
    </row>
    <row r="43" spans="2:14" x14ac:dyDescent="0.2">
      <c r="B43" t="s">
        <v>32</v>
      </c>
      <c r="E43" s="1">
        <v>11.85</v>
      </c>
      <c r="I43" s="1">
        <v>0</v>
      </c>
      <c r="L43" s="1">
        <v>0</v>
      </c>
      <c r="N43" s="15">
        <f t="shared" si="1"/>
        <v>11.85</v>
      </c>
    </row>
    <row r="44" spans="2:14" x14ac:dyDescent="0.2">
      <c r="B44" s="24" t="s">
        <v>60</v>
      </c>
      <c r="C44" s="24"/>
      <c r="E44" s="1">
        <v>11.07</v>
      </c>
      <c r="I44" s="1">
        <v>0</v>
      </c>
      <c r="L44" s="1">
        <v>0</v>
      </c>
      <c r="N44" s="15">
        <f t="shared" si="1"/>
        <v>11.07</v>
      </c>
    </row>
    <row r="45" spans="2:14" x14ac:dyDescent="0.2">
      <c r="B45" t="s">
        <v>4</v>
      </c>
      <c r="E45" s="1"/>
      <c r="I45" s="1"/>
    </row>
    <row r="46" spans="2:14" x14ac:dyDescent="0.2">
      <c r="E46" s="1">
        <f>SUM(E29:E44)</f>
        <v>43804.31</v>
      </c>
      <c r="I46" s="1">
        <f>SUM(I29:I44)</f>
        <v>3106.85</v>
      </c>
      <c r="L46" s="1">
        <f>SUM(L29:L44)</f>
        <v>737.43000000000006</v>
      </c>
      <c r="N46" s="15">
        <f>SUM(E46,I46,L46)</f>
        <v>47648.59</v>
      </c>
    </row>
    <row r="47" spans="2:14" x14ac:dyDescent="0.2">
      <c r="E47" s="1"/>
      <c r="I47" s="1"/>
      <c r="J47" t="s">
        <v>59</v>
      </c>
      <c r="N47" s="15">
        <f>SUM(N29:N44)</f>
        <v>47648.59</v>
      </c>
    </row>
    <row r="48" spans="2:14" x14ac:dyDescent="0.2">
      <c r="E48" s="1"/>
      <c r="I48" s="1"/>
    </row>
    <row r="49" spans="2:9" x14ac:dyDescent="0.2">
      <c r="E49" s="1"/>
      <c r="I49" s="1"/>
    </row>
    <row r="50" spans="2:9" x14ac:dyDescent="0.2">
      <c r="B50" s="14"/>
      <c r="E50" s="1"/>
      <c r="I50" s="1"/>
    </row>
    <row r="51" spans="2:9" x14ac:dyDescent="0.2">
      <c r="C51" s="29">
        <f>N24</f>
        <v>49009.680000000008</v>
      </c>
      <c r="D51" s="25" t="s">
        <v>42</v>
      </c>
      <c r="E51" s="1"/>
      <c r="I51" s="1"/>
    </row>
    <row r="52" spans="2:9" x14ac:dyDescent="0.2">
      <c r="C52" s="28">
        <f>-N47</f>
        <v>-47648.59</v>
      </c>
      <c r="D52" s="26" t="s">
        <v>43</v>
      </c>
      <c r="E52" s="1"/>
      <c r="I52" s="1"/>
    </row>
    <row r="53" spans="2:9" x14ac:dyDescent="0.2">
      <c r="C53" s="14"/>
      <c r="D53" s="14"/>
      <c r="E53" s="1"/>
      <c r="I53" s="1"/>
    </row>
    <row r="54" spans="2:9" x14ac:dyDescent="0.2">
      <c r="B54" s="14" t="s">
        <v>5</v>
      </c>
      <c r="C54" s="27">
        <f>SUM(C51+C52)</f>
        <v>1361.0900000000111</v>
      </c>
      <c r="D54" s="14"/>
      <c r="E54" s="1"/>
      <c r="I54" s="1"/>
    </row>
    <row r="55" spans="2:9" x14ac:dyDescent="0.2">
      <c r="E55" s="1"/>
      <c r="I55" s="1"/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F2EC-6E31-419E-BF6B-F474AAA1CE7F}">
  <dimension ref="B4:L18"/>
  <sheetViews>
    <sheetView workbookViewId="0">
      <selection activeCell="B4" sqref="B4:L21"/>
    </sheetView>
  </sheetViews>
  <sheetFormatPr baseColWidth="10" defaultRowHeight="15" x14ac:dyDescent="0.2"/>
  <sheetData>
    <row r="4" spans="2:12" x14ac:dyDescent="0.2">
      <c r="B4" s="14" t="s">
        <v>61</v>
      </c>
      <c r="H4" s="14" t="s">
        <v>62</v>
      </c>
    </row>
    <row r="5" spans="2:12" x14ac:dyDescent="0.2">
      <c r="C5" s="2">
        <v>484</v>
      </c>
      <c r="D5" s="3" t="s">
        <v>64</v>
      </c>
      <c r="E5" s="3"/>
      <c r="F5" s="3"/>
      <c r="I5" s="16">
        <v>1529.45</v>
      </c>
      <c r="J5" s="16" t="s">
        <v>66</v>
      </c>
      <c r="K5" s="17"/>
      <c r="L5" s="17"/>
    </row>
    <row r="6" spans="2:12" x14ac:dyDescent="0.2">
      <c r="C6" s="11">
        <v>81.3</v>
      </c>
      <c r="D6" s="12" t="s">
        <v>65</v>
      </c>
      <c r="E6" s="12"/>
      <c r="F6" s="12"/>
    </row>
    <row r="7" spans="2:12" x14ac:dyDescent="0.2">
      <c r="C7" s="1"/>
    </row>
    <row r="8" spans="2:12" x14ac:dyDescent="0.2">
      <c r="C8" s="1">
        <f>SUM(C5:C6)</f>
        <v>565.29999999999995</v>
      </c>
      <c r="I8" s="15">
        <f>I5</f>
        <v>1529.45</v>
      </c>
    </row>
    <row r="9" spans="2:12" x14ac:dyDescent="0.2">
      <c r="C9" s="1"/>
    </row>
    <row r="10" spans="2:12" x14ac:dyDescent="0.2">
      <c r="C10" s="1"/>
    </row>
    <row r="11" spans="2:12" x14ac:dyDescent="0.2">
      <c r="B11" s="14" t="s">
        <v>60</v>
      </c>
      <c r="H11" s="14" t="s">
        <v>63</v>
      </c>
    </row>
    <row r="12" spans="2:12" x14ac:dyDescent="0.2">
      <c r="C12" s="35">
        <v>1.4</v>
      </c>
      <c r="D12" s="23" t="s">
        <v>33</v>
      </c>
      <c r="E12" s="23"/>
      <c r="F12" s="23"/>
      <c r="I12" s="1">
        <v>0</v>
      </c>
    </row>
    <row r="13" spans="2:12" x14ac:dyDescent="0.2">
      <c r="C13" s="5">
        <v>9.67</v>
      </c>
      <c r="D13" s="6" t="s">
        <v>18</v>
      </c>
      <c r="E13" s="6"/>
      <c r="F13" s="6"/>
    </row>
    <row r="15" spans="2:12" x14ac:dyDescent="0.2">
      <c r="C15" s="15">
        <f>SUM(C12:C13)</f>
        <v>11.07</v>
      </c>
      <c r="I15" s="1">
        <v>0</v>
      </c>
    </row>
    <row r="18" spans="2:3" x14ac:dyDescent="0.2">
      <c r="B18" s="14" t="s">
        <v>5</v>
      </c>
      <c r="C18" s="34">
        <f>SUM(C8,-C15)</f>
        <v>554.2299999999999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A3DD-825C-704F-9DA9-BCAE69CC8C52}">
  <sheetPr>
    <pageSetUpPr fitToPage="1"/>
  </sheetPr>
  <dimension ref="B2:O164"/>
  <sheetViews>
    <sheetView tabSelected="1" zoomScale="107" zoomScaleNormal="100" workbookViewId="0">
      <selection activeCell="D66" sqref="D66"/>
    </sheetView>
  </sheetViews>
  <sheetFormatPr baseColWidth="10" defaultRowHeight="15" x14ac:dyDescent="0.2"/>
  <cols>
    <col min="3" max="3" width="20" customWidth="1"/>
    <col min="4" max="5" width="17.5" customWidth="1"/>
    <col min="6" max="6" width="12.5" style="1" customWidth="1"/>
    <col min="8" max="8" width="11.83203125" bestFit="1" customWidth="1"/>
    <col min="11" max="11" width="10.83203125" style="1"/>
    <col min="15" max="15" width="12" bestFit="1" customWidth="1"/>
  </cols>
  <sheetData>
    <row r="2" spans="2:15" x14ac:dyDescent="0.2">
      <c r="B2" s="46" t="s">
        <v>157</v>
      </c>
      <c r="C2" s="46"/>
      <c r="D2" s="46"/>
      <c r="E2" s="46"/>
      <c r="F2" s="47"/>
      <c r="G2" s="46"/>
      <c r="H2" s="46"/>
      <c r="I2" s="46"/>
      <c r="J2" s="46"/>
      <c r="K2" s="47"/>
      <c r="L2" s="46"/>
      <c r="M2" s="46"/>
      <c r="N2" s="46"/>
      <c r="O2" s="46"/>
    </row>
    <row r="3" spans="2:15" x14ac:dyDescent="0.2">
      <c r="B3" s="46" t="s">
        <v>158</v>
      </c>
      <c r="C3" s="46"/>
      <c r="D3" s="46"/>
      <c r="E3" s="46"/>
      <c r="F3" s="47"/>
      <c r="G3" s="46"/>
      <c r="H3" s="46"/>
      <c r="I3" s="46"/>
      <c r="J3" s="46"/>
      <c r="K3" s="47"/>
      <c r="L3" s="46"/>
      <c r="M3" s="46"/>
      <c r="N3" s="46"/>
      <c r="O3" s="46"/>
    </row>
    <row r="4" spans="2:15" x14ac:dyDescent="0.2">
      <c r="B4" s="46"/>
      <c r="C4" s="46"/>
      <c r="D4" s="46"/>
      <c r="E4" s="46"/>
      <c r="F4" s="47"/>
      <c r="G4" s="46"/>
      <c r="H4" s="46"/>
      <c r="I4" s="46"/>
      <c r="J4" s="46"/>
      <c r="K4" s="47"/>
      <c r="L4" s="46"/>
      <c r="M4" s="46"/>
      <c r="N4" s="46"/>
      <c r="O4" s="46"/>
    </row>
    <row r="5" spans="2:15" x14ac:dyDescent="0.2">
      <c r="B5" s="46" t="s">
        <v>26</v>
      </c>
      <c r="C5" s="46"/>
      <c r="D5" s="46"/>
      <c r="E5" s="46"/>
      <c r="F5" s="47" t="s">
        <v>24</v>
      </c>
      <c r="G5" s="46"/>
      <c r="H5" s="46"/>
      <c r="I5" s="46"/>
      <c r="J5" s="46"/>
      <c r="K5" s="47" t="s">
        <v>25</v>
      </c>
      <c r="L5" s="46"/>
      <c r="M5" s="46"/>
      <c r="N5" s="46"/>
      <c r="O5" s="46" t="s">
        <v>3</v>
      </c>
    </row>
    <row r="6" spans="2:15" x14ac:dyDescent="0.2">
      <c r="B6" s="46"/>
      <c r="C6" s="48" t="s">
        <v>36</v>
      </c>
      <c r="D6" s="48"/>
      <c r="E6" s="46"/>
      <c r="F6" s="47">
        <v>29283.8</v>
      </c>
      <c r="G6" s="46" t="s">
        <v>159</v>
      </c>
      <c r="H6" s="46"/>
      <c r="I6" s="46"/>
      <c r="J6" s="46"/>
      <c r="K6" s="47">
        <v>0</v>
      </c>
      <c r="L6" s="46"/>
      <c r="M6" s="46"/>
      <c r="N6" s="46"/>
      <c r="O6" s="49">
        <f t="shared" ref="O6:O26" si="0">SUM(F6,K6)</f>
        <v>29283.8</v>
      </c>
    </row>
    <row r="7" spans="2:15" x14ac:dyDescent="0.2">
      <c r="B7" s="46"/>
      <c r="C7" s="50" t="s">
        <v>28</v>
      </c>
      <c r="D7" s="50"/>
      <c r="E7" s="46"/>
      <c r="F7" s="47">
        <v>3473.12</v>
      </c>
      <c r="G7" s="46"/>
      <c r="H7" s="46"/>
      <c r="I7" s="46"/>
      <c r="J7" s="46"/>
      <c r="K7" s="47">
        <v>0</v>
      </c>
      <c r="L7" s="46"/>
      <c r="M7" s="46"/>
      <c r="N7" s="46"/>
      <c r="O7" s="49">
        <f t="shared" si="0"/>
        <v>3473.12</v>
      </c>
    </row>
    <row r="8" spans="2:15" x14ac:dyDescent="0.2">
      <c r="B8" s="46"/>
      <c r="C8" s="51" t="s">
        <v>27</v>
      </c>
      <c r="D8" s="51"/>
      <c r="E8" s="46"/>
      <c r="F8" s="47">
        <v>19306.3</v>
      </c>
      <c r="G8" s="46"/>
      <c r="H8" s="46"/>
      <c r="I8" s="46"/>
      <c r="J8" s="46"/>
      <c r="K8" s="47">
        <v>0</v>
      </c>
      <c r="L8" s="46"/>
      <c r="M8" s="46"/>
      <c r="N8" s="46"/>
      <c r="O8" s="49">
        <f t="shared" si="0"/>
        <v>19306.3</v>
      </c>
    </row>
    <row r="9" spans="2:15" x14ac:dyDescent="0.2">
      <c r="B9" s="46"/>
      <c r="C9" s="52" t="s">
        <v>1</v>
      </c>
      <c r="D9" s="52"/>
      <c r="E9" s="46"/>
      <c r="F9" s="47">
        <v>1111</v>
      </c>
      <c r="G9" s="46"/>
      <c r="H9" s="46"/>
      <c r="I9" s="46"/>
      <c r="J9" s="46"/>
      <c r="K9" s="47">
        <v>0</v>
      </c>
      <c r="L9" s="46"/>
      <c r="M9" s="46"/>
      <c r="N9" s="46"/>
      <c r="O9" s="49">
        <f>SUM(F9,K9)</f>
        <v>1111</v>
      </c>
    </row>
    <row r="10" spans="2:15" x14ac:dyDescent="0.2">
      <c r="B10" s="46"/>
      <c r="C10" s="53" t="s">
        <v>29</v>
      </c>
      <c r="D10" s="53"/>
      <c r="E10" s="46"/>
      <c r="F10" s="47">
        <v>0</v>
      </c>
      <c r="G10" s="46"/>
      <c r="H10" s="46"/>
      <c r="I10" s="46"/>
      <c r="J10" s="46"/>
      <c r="K10" s="47">
        <v>0</v>
      </c>
      <c r="L10" s="46"/>
      <c r="M10" s="46"/>
      <c r="N10" s="46"/>
      <c r="O10" s="49">
        <f t="shared" si="0"/>
        <v>0</v>
      </c>
    </row>
    <row r="11" spans="2:15" x14ac:dyDescent="0.2">
      <c r="B11" s="46"/>
      <c r="C11" s="53" t="s">
        <v>106</v>
      </c>
      <c r="D11" s="53"/>
      <c r="E11" s="46"/>
      <c r="F11" s="47">
        <v>0</v>
      </c>
      <c r="G11" s="46"/>
      <c r="H11" s="46"/>
      <c r="I11" s="46"/>
      <c r="J11" s="46"/>
      <c r="K11" s="47">
        <v>0</v>
      </c>
      <c r="L11" s="46"/>
      <c r="M11" s="46"/>
      <c r="N11" s="46"/>
      <c r="O11" s="49">
        <f t="shared" si="0"/>
        <v>0</v>
      </c>
    </row>
    <row r="12" spans="2:15" x14ac:dyDescent="0.2">
      <c r="B12" s="46"/>
      <c r="C12" s="46" t="s">
        <v>85</v>
      </c>
      <c r="D12" s="46"/>
      <c r="E12" s="46"/>
      <c r="F12" s="47">
        <v>4227.1000000000004</v>
      </c>
      <c r="G12" s="46"/>
      <c r="H12" s="46"/>
      <c r="I12" s="46"/>
      <c r="J12" s="46"/>
      <c r="K12" s="47">
        <v>5200</v>
      </c>
      <c r="L12" s="46"/>
      <c r="M12" s="46"/>
      <c r="N12" s="46"/>
      <c r="O12" s="49">
        <f>SUM(F12,K12)</f>
        <v>9427.1</v>
      </c>
    </row>
    <row r="13" spans="2:15" x14ac:dyDescent="0.2">
      <c r="B13" s="46"/>
      <c r="C13" s="54" t="s">
        <v>18</v>
      </c>
      <c r="D13" s="54"/>
      <c r="E13" s="46"/>
      <c r="F13" s="47">
        <v>0</v>
      </c>
      <c r="G13" s="46"/>
      <c r="H13" s="46"/>
      <c r="I13" s="46"/>
      <c r="J13" s="46"/>
      <c r="K13" s="47">
        <v>84.89</v>
      </c>
      <c r="L13" s="46"/>
      <c r="M13" s="46"/>
      <c r="N13" s="46"/>
      <c r="O13" s="49">
        <f t="shared" si="0"/>
        <v>84.89</v>
      </c>
    </row>
    <row r="14" spans="2:15" x14ac:dyDescent="0.2">
      <c r="B14" s="46"/>
      <c r="C14" s="54" t="s">
        <v>86</v>
      </c>
      <c r="D14" s="54"/>
      <c r="E14" s="46"/>
      <c r="F14" s="47">
        <v>0</v>
      </c>
      <c r="G14" s="46"/>
      <c r="H14" s="46"/>
      <c r="I14" s="46"/>
      <c r="J14" s="46"/>
      <c r="K14" s="47">
        <v>0</v>
      </c>
      <c r="L14" s="46"/>
      <c r="M14" s="46"/>
      <c r="N14" s="46"/>
      <c r="O14" s="49">
        <f t="shared" si="0"/>
        <v>0</v>
      </c>
    </row>
    <row r="15" spans="2:15" x14ac:dyDescent="0.2">
      <c r="B15" s="46"/>
      <c r="C15" s="55" t="s">
        <v>46</v>
      </c>
      <c r="D15" s="55"/>
      <c r="E15" s="46"/>
      <c r="F15" s="47">
        <v>0</v>
      </c>
      <c r="G15" s="46"/>
      <c r="H15" s="46"/>
      <c r="I15" s="46"/>
      <c r="J15" s="46"/>
      <c r="K15" s="47">
        <v>0</v>
      </c>
      <c r="L15" s="46"/>
      <c r="M15" s="46"/>
      <c r="N15" s="46"/>
      <c r="O15" s="49">
        <f t="shared" si="0"/>
        <v>0</v>
      </c>
    </row>
    <row r="16" spans="2:15" x14ac:dyDescent="0.2">
      <c r="B16" s="46"/>
      <c r="C16" s="55" t="s">
        <v>47</v>
      </c>
      <c r="D16" s="55"/>
      <c r="E16" s="46"/>
      <c r="F16" s="47">
        <v>656.56</v>
      </c>
      <c r="G16" s="46"/>
      <c r="H16" s="46"/>
      <c r="I16" s="46"/>
      <c r="J16" s="46"/>
      <c r="K16" s="47">
        <v>0</v>
      </c>
      <c r="L16" s="46"/>
      <c r="M16" s="46"/>
      <c r="N16" s="46"/>
      <c r="O16" s="49">
        <f t="shared" si="0"/>
        <v>656.56</v>
      </c>
    </row>
    <row r="17" spans="2:15" x14ac:dyDescent="0.2">
      <c r="B17" s="46"/>
      <c r="C17" s="55" t="s">
        <v>87</v>
      </c>
      <c r="D17" s="55"/>
      <c r="E17" s="46"/>
      <c r="F17" s="47">
        <v>0</v>
      </c>
      <c r="G17" s="46"/>
      <c r="H17" s="46"/>
      <c r="I17" s="46"/>
      <c r="J17" s="46"/>
      <c r="K17" s="47">
        <v>0</v>
      </c>
      <c r="L17" s="46"/>
      <c r="M17" s="46"/>
      <c r="N17" s="46"/>
      <c r="O17" s="49">
        <f t="shared" si="0"/>
        <v>0</v>
      </c>
    </row>
    <row r="18" spans="2:15" x14ac:dyDescent="0.2">
      <c r="B18" s="46"/>
      <c r="C18" s="56" t="s">
        <v>31</v>
      </c>
      <c r="D18" s="56"/>
      <c r="E18" s="46"/>
      <c r="F18" s="47">
        <v>0</v>
      </c>
      <c r="G18" s="46"/>
      <c r="H18" s="46"/>
      <c r="I18" s="46"/>
      <c r="J18" s="46"/>
      <c r="K18" s="47">
        <v>0</v>
      </c>
      <c r="L18" s="46"/>
      <c r="M18" s="46"/>
      <c r="N18" s="46"/>
      <c r="O18" s="49">
        <f t="shared" si="0"/>
        <v>0</v>
      </c>
    </row>
    <row r="19" spans="2:15" x14ac:dyDescent="0.2">
      <c r="B19" s="46"/>
      <c r="C19" s="56" t="s">
        <v>90</v>
      </c>
      <c r="D19" s="56"/>
      <c r="E19" s="46"/>
      <c r="F19" s="47">
        <v>0</v>
      </c>
      <c r="G19" s="46"/>
      <c r="H19" s="46"/>
      <c r="I19" s="46"/>
      <c r="J19" s="46"/>
      <c r="K19" s="47">
        <v>0</v>
      </c>
      <c r="L19" s="46"/>
      <c r="M19" s="46"/>
      <c r="N19" s="46"/>
      <c r="O19" s="49">
        <f t="shared" si="0"/>
        <v>0</v>
      </c>
    </row>
    <row r="20" spans="2:15" x14ac:dyDescent="0.2">
      <c r="B20" s="46"/>
      <c r="C20" s="57" t="s">
        <v>33</v>
      </c>
      <c r="D20" s="57"/>
      <c r="E20" s="46"/>
      <c r="F20" s="47">
        <v>0</v>
      </c>
      <c r="G20" s="46"/>
      <c r="H20" s="46"/>
      <c r="I20" s="46"/>
      <c r="J20" s="46"/>
      <c r="K20" s="47">
        <v>0</v>
      </c>
      <c r="L20" s="46"/>
      <c r="M20" s="46"/>
      <c r="N20" s="46"/>
      <c r="O20" s="49">
        <f t="shared" si="0"/>
        <v>0</v>
      </c>
    </row>
    <row r="21" spans="2:15" x14ac:dyDescent="0.2">
      <c r="B21" s="46"/>
      <c r="C21" s="57" t="s">
        <v>34</v>
      </c>
      <c r="D21" s="57"/>
      <c r="E21" s="46"/>
      <c r="F21" s="47">
        <v>0</v>
      </c>
      <c r="G21" s="46"/>
      <c r="H21" s="46"/>
      <c r="I21" s="46"/>
      <c r="J21" s="46"/>
      <c r="K21" s="47">
        <v>0</v>
      </c>
      <c r="L21" s="46"/>
      <c r="M21" s="46"/>
      <c r="N21" s="46"/>
      <c r="O21" s="49">
        <f t="shared" si="0"/>
        <v>0</v>
      </c>
    </row>
    <row r="22" spans="2:15" x14ac:dyDescent="0.2">
      <c r="B22" s="46"/>
      <c r="C22" s="57" t="s">
        <v>35</v>
      </c>
      <c r="D22" s="57"/>
      <c r="E22" s="46"/>
      <c r="F22" s="47">
        <v>0</v>
      </c>
      <c r="G22" s="46"/>
      <c r="H22" s="46"/>
      <c r="I22" s="46"/>
      <c r="J22" s="46"/>
      <c r="K22" s="47">
        <v>0</v>
      </c>
      <c r="L22" s="46"/>
      <c r="M22" s="46"/>
      <c r="N22" s="46"/>
      <c r="O22" s="49">
        <f t="shared" si="0"/>
        <v>0</v>
      </c>
    </row>
    <row r="23" spans="2:15" x14ac:dyDescent="0.2">
      <c r="B23" s="46"/>
      <c r="C23" s="58" t="s">
        <v>30</v>
      </c>
      <c r="D23" s="58"/>
      <c r="E23" s="46"/>
      <c r="F23" s="47">
        <v>0</v>
      </c>
      <c r="G23" s="46"/>
      <c r="H23" s="46"/>
      <c r="I23" s="46"/>
      <c r="J23" s="46"/>
      <c r="K23" s="47">
        <v>0</v>
      </c>
      <c r="L23" s="46"/>
      <c r="M23" s="46"/>
      <c r="N23" s="46"/>
      <c r="O23" s="49">
        <f t="shared" si="0"/>
        <v>0</v>
      </c>
    </row>
    <row r="24" spans="2:15" x14ac:dyDescent="0.2">
      <c r="B24" s="46"/>
      <c r="C24" s="46" t="s">
        <v>32</v>
      </c>
      <c r="D24" s="46"/>
      <c r="E24" s="46"/>
      <c r="F24" s="47">
        <v>0</v>
      </c>
      <c r="G24" s="46"/>
      <c r="H24" s="46"/>
      <c r="I24" s="46"/>
      <c r="J24" s="46"/>
      <c r="K24" s="47">
        <v>0</v>
      </c>
      <c r="L24" s="46"/>
      <c r="M24" s="46"/>
      <c r="N24" s="46"/>
      <c r="O24" s="49">
        <f t="shared" si="0"/>
        <v>0</v>
      </c>
    </row>
    <row r="25" spans="2:15" x14ac:dyDescent="0.2">
      <c r="B25" s="46"/>
      <c r="C25" s="46" t="s">
        <v>109</v>
      </c>
      <c r="D25" s="46"/>
      <c r="E25" s="46"/>
      <c r="F25" s="47">
        <v>16.13</v>
      </c>
      <c r="G25" s="46"/>
      <c r="H25" s="46"/>
      <c r="I25" s="46"/>
      <c r="J25" s="46"/>
      <c r="K25" s="47">
        <v>0</v>
      </c>
      <c r="L25" s="46"/>
      <c r="M25" s="46"/>
      <c r="N25" s="46"/>
      <c r="O25" s="49">
        <f t="shared" si="0"/>
        <v>16.13</v>
      </c>
    </row>
    <row r="26" spans="2:15" x14ac:dyDescent="0.2">
      <c r="B26" s="46"/>
      <c r="C26" s="59" t="s">
        <v>160</v>
      </c>
      <c r="D26" s="59"/>
      <c r="E26" s="46"/>
      <c r="F26" s="47">
        <v>0</v>
      </c>
      <c r="G26" s="46"/>
      <c r="H26" s="46"/>
      <c r="I26" s="46"/>
      <c r="J26" s="46"/>
      <c r="K26" s="47">
        <v>0</v>
      </c>
      <c r="L26" s="46"/>
      <c r="M26" s="46"/>
      <c r="N26" s="46"/>
      <c r="O26" s="49">
        <f t="shared" si="0"/>
        <v>0</v>
      </c>
    </row>
    <row r="27" spans="2:15" x14ac:dyDescent="0.2">
      <c r="B27" s="46"/>
      <c r="C27" s="46"/>
      <c r="D27" s="46"/>
      <c r="E27" s="46"/>
      <c r="F27" s="47"/>
      <c r="G27" s="46"/>
      <c r="H27" s="46"/>
      <c r="I27" s="46"/>
      <c r="J27" s="46"/>
      <c r="K27" s="47"/>
      <c r="L27" s="46"/>
      <c r="M27" s="46"/>
      <c r="N27" s="46"/>
      <c r="O27" s="46"/>
    </row>
    <row r="28" spans="2:15" x14ac:dyDescent="0.2">
      <c r="B28" s="46"/>
      <c r="C28" s="46"/>
      <c r="D28" s="46"/>
      <c r="E28" s="46"/>
      <c r="F28" s="47">
        <f>SUM(F6:F26)</f>
        <v>58074.009999999995</v>
      </c>
      <c r="G28" s="46"/>
      <c r="H28" s="46"/>
      <c r="I28" s="46"/>
      <c r="J28" s="46"/>
      <c r="K28" s="47">
        <f>SUM(K6:K26)</f>
        <v>5284.89</v>
      </c>
      <c r="L28" s="46"/>
      <c r="M28" s="46"/>
      <c r="N28" s="46"/>
      <c r="O28" s="49">
        <f>SUM(F28,K28)</f>
        <v>63358.899999999994</v>
      </c>
    </row>
    <row r="29" spans="2:15" x14ac:dyDescent="0.2">
      <c r="B29" s="46"/>
      <c r="C29" s="46"/>
      <c r="D29" s="46"/>
      <c r="E29" s="46"/>
      <c r="F29" s="47"/>
      <c r="G29" s="46"/>
      <c r="H29" s="46"/>
      <c r="I29" s="46"/>
      <c r="J29" s="46"/>
      <c r="K29" s="47"/>
      <c r="L29" s="46" t="s">
        <v>161</v>
      </c>
      <c r="M29" s="46"/>
      <c r="N29" s="46"/>
      <c r="O29" s="49">
        <f>SUM(O6:O26)</f>
        <v>63358.899999999994</v>
      </c>
    </row>
    <row r="30" spans="2:15" x14ac:dyDescent="0.2">
      <c r="B30" s="46"/>
      <c r="C30" s="46"/>
      <c r="D30" s="46"/>
      <c r="E30" s="46"/>
      <c r="F30" s="47"/>
      <c r="G30" s="46"/>
      <c r="H30" s="46"/>
      <c r="I30" s="46"/>
      <c r="J30" s="46"/>
      <c r="K30" s="47"/>
      <c r="L30" s="46"/>
      <c r="M30" s="46"/>
      <c r="N30" s="46"/>
      <c r="O30" s="49"/>
    </row>
    <row r="31" spans="2:15" x14ac:dyDescent="0.2">
      <c r="B31" s="46"/>
      <c r="C31" s="46"/>
      <c r="D31" s="46"/>
      <c r="E31" s="46"/>
      <c r="F31" s="47"/>
      <c r="G31" s="46"/>
      <c r="H31" s="46"/>
      <c r="I31" s="46"/>
      <c r="J31" s="46"/>
      <c r="K31" s="47"/>
      <c r="L31" s="46"/>
      <c r="M31" s="46"/>
      <c r="N31" s="46"/>
      <c r="O31" s="49"/>
    </row>
    <row r="32" spans="2:15" x14ac:dyDescent="0.2">
      <c r="B32" s="46"/>
      <c r="C32" s="46"/>
      <c r="D32" s="46"/>
      <c r="E32" s="46"/>
      <c r="F32" s="47"/>
      <c r="G32" s="46"/>
      <c r="H32" s="46"/>
      <c r="I32" s="46"/>
      <c r="J32" s="46"/>
      <c r="K32" s="47"/>
      <c r="L32" s="46"/>
      <c r="M32" s="46"/>
      <c r="N32" s="46"/>
      <c r="O32" s="49"/>
    </row>
    <row r="33" spans="2:15" x14ac:dyDescent="0.2">
      <c r="B33" s="46"/>
      <c r="C33" s="46"/>
      <c r="D33" s="46"/>
      <c r="E33" s="46"/>
      <c r="F33" s="47"/>
      <c r="G33" s="46"/>
      <c r="H33" s="46"/>
      <c r="I33" s="46"/>
      <c r="J33" s="46"/>
      <c r="K33" s="47"/>
      <c r="L33" s="46"/>
      <c r="M33" s="46"/>
      <c r="N33" s="46"/>
      <c r="O33" s="49"/>
    </row>
    <row r="34" spans="2:15" x14ac:dyDescent="0.2">
      <c r="B34" s="46" t="s">
        <v>162</v>
      </c>
      <c r="C34" s="46"/>
      <c r="D34" s="46"/>
      <c r="E34" s="46"/>
      <c r="F34" s="47"/>
      <c r="G34" s="46"/>
      <c r="H34" s="46"/>
      <c r="I34" s="46"/>
      <c r="J34" s="46"/>
      <c r="K34" s="47"/>
      <c r="L34" s="46"/>
      <c r="M34" s="46"/>
      <c r="N34" s="46"/>
      <c r="O34" s="46"/>
    </row>
    <row r="35" spans="2:15" x14ac:dyDescent="0.2">
      <c r="B35" s="46"/>
      <c r="C35" s="46"/>
      <c r="D35" s="46"/>
      <c r="E35" s="46"/>
      <c r="F35" s="47"/>
      <c r="G35" s="46"/>
      <c r="H35" s="46"/>
      <c r="I35" s="46"/>
      <c r="J35" s="46"/>
      <c r="K35" s="47"/>
      <c r="L35" s="46"/>
      <c r="M35" s="46"/>
      <c r="N35" s="46"/>
      <c r="O35" s="46"/>
    </row>
    <row r="36" spans="2:15" x14ac:dyDescent="0.2">
      <c r="B36" s="46"/>
      <c r="C36" s="46"/>
      <c r="D36" s="46"/>
      <c r="E36" s="46"/>
      <c r="F36" s="47"/>
      <c r="G36" s="46"/>
      <c r="H36" s="46"/>
      <c r="I36" s="46"/>
      <c r="J36" s="46"/>
      <c r="K36" s="47"/>
      <c r="L36" s="46"/>
      <c r="M36" s="46"/>
      <c r="N36" s="46"/>
      <c r="O36" s="46"/>
    </row>
    <row r="37" spans="2:15" x14ac:dyDescent="0.2">
      <c r="B37" s="46" t="s">
        <v>26</v>
      </c>
      <c r="C37" s="46"/>
      <c r="D37" s="46"/>
      <c r="E37" s="46"/>
      <c r="F37" s="47" t="s">
        <v>24</v>
      </c>
      <c r="G37" s="46"/>
      <c r="H37" s="46"/>
      <c r="I37" s="46"/>
      <c r="J37" s="46"/>
      <c r="K37" s="47" t="s">
        <v>25</v>
      </c>
      <c r="L37" s="46"/>
      <c r="M37" s="46"/>
      <c r="N37" s="46"/>
      <c r="O37" s="46" t="s">
        <v>3</v>
      </c>
    </row>
    <row r="38" spans="2:15" x14ac:dyDescent="0.2">
      <c r="B38" s="46"/>
      <c r="C38" s="48" t="s">
        <v>36</v>
      </c>
      <c r="D38" s="48"/>
      <c r="E38" s="46"/>
      <c r="F38" s="47">
        <v>1370.95</v>
      </c>
      <c r="G38" s="46"/>
      <c r="H38" s="46"/>
      <c r="I38" s="46"/>
      <c r="J38" s="46"/>
      <c r="K38" s="47">
        <v>0</v>
      </c>
      <c r="L38" s="46"/>
      <c r="M38" s="46"/>
      <c r="N38" s="46"/>
      <c r="O38" s="49">
        <f t="shared" ref="O38:O58" si="1">SUM(F38,K38)</f>
        <v>1370.95</v>
      </c>
    </row>
    <row r="39" spans="2:15" x14ac:dyDescent="0.2">
      <c r="B39" s="46"/>
      <c r="C39" s="50" t="s">
        <v>28</v>
      </c>
      <c r="D39" s="50"/>
      <c r="E39" s="46"/>
      <c r="F39" s="47">
        <v>434.18</v>
      </c>
      <c r="G39" s="46"/>
      <c r="H39" s="46"/>
      <c r="I39" s="46"/>
      <c r="J39" s="46"/>
      <c r="K39" s="47">
        <v>0</v>
      </c>
      <c r="L39" s="46"/>
      <c r="M39" s="46"/>
      <c r="N39" s="46"/>
      <c r="O39" s="49">
        <f t="shared" si="1"/>
        <v>434.18</v>
      </c>
    </row>
    <row r="40" spans="2:15" x14ac:dyDescent="0.2">
      <c r="B40" s="46"/>
      <c r="C40" s="51" t="s">
        <v>27</v>
      </c>
      <c r="D40" s="51"/>
      <c r="E40" s="46"/>
      <c r="F40" s="47">
        <v>0</v>
      </c>
      <c r="G40" s="46"/>
      <c r="H40" s="46"/>
      <c r="I40" s="46"/>
      <c r="J40" s="46"/>
      <c r="K40" s="47">
        <v>0</v>
      </c>
      <c r="L40" s="46"/>
      <c r="M40" s="46"/>
      <c r="N40" s="46"/>
      <c r="O40" s="49">
        <f t="shared" si="1"/>
        <v>0</v>
      </c>
    </row>
    <row r="41" spans="2:15" x14ac:dyDescent="0.2">
      <c r="B41" s="46"/>
      <c r="C41" s="52" t="s">
        <v>1</v>
      </c>
      <c r="D41" s="52"/>
      <c r="E41" s="46"/>
      <c r="F41" s="47">
        <v>0</v>
      </c>
      <c r="G41" s="46"/>
      <c r="H41" s="46"/>
      <c r="I41" s="46"/>
      <c r="J41" s="46"/>
      <c r="K41" s="47">
        <v>0</v>
      </c>
      <c r="L41" s="46"/>
      <c r="M41" s="46"/>
      <c r="N41" s="46"/>
      <c r="O41" s="49">
        <f t="shared" si="1"/>
        <v>0</v>
      </c>
    </row>
    <row r="42" spans="2:15" x14ac:dyDescent="0.2">
      <c r="B42" s="46"/>
      <c r="C42" s="53" t="s">
        <v>29</v>
      </c>
      <c r="D42" s="53"/>
      <c r="E42" s="46"/>
      <c r="F42" s="47">
        <v>0</v>
      </c>
      <c r="G42" s="46"/>
      <c r="H42" s="46"/>
      <c r="I42" s="46"/>
      <c r="J42" s="46"/>
      <c r="K42" s="47">
        <v>0</v>
      </c>
      <c r="L42" s="46"/>
      <c r="M42" s="46"/>
      <c r="N42" s="46"/>
      <c r="O42" s="49">
        <f t="shared" si="1"/>
        <v>0</v>
      </c>
    </row>
    <row r="43" spans="2:15" x14ac:dyDescent="0.2">
      <c r="B43" s="46"/>
      <c r="C43" s="53" t="s">
        <v>107</v>
      </c>
      <c r="D43" s="53"/>
      <c r="E43" s="46"/>
      <c r="F43" s="47">
        <v>0</v>
      </c>
      <c r="G43" s="46"/>
      <c r="H43" s="46"/>
      <c r="I43" s="46"/>
      <c r="J43" s="46"/>
      <c r="K43" s="47">
        <v>0</v>
      </c>
      <c r="L43" s="46"/>
      <c r="M43" s="46"/>
      <c r="N43" s="46"/>
      <c r="O43" s="49">
        <f t="shared" si="1"/>
        <v>0</v>
      </c>
    </row>
    <row r="44" spans="2:15" x14ac:dyDescent="0.2">
      <c r="B44" s="46"/>
      <c r="C44" s="46" t="s">
        <v>85</v>
      </c>
      <c r="D44" s="46"/>
      <c r="E44" s="46"/>
      <c r="F44" s="47">
        <v>9090</v>
      </c>
      <c r="G44" s="46"/>
      <c r="H44" s="46"/>
      <c r="I44" s="46"/>
      <c r="J44" s="46"/>
      <c r="K44" s="47">
        <v>0</v>
      </c>
      <c r="L44" s="46"/>
      <c r="M44" s="46"/>
      <c r="N44" s="46"/>
      <c r="O44" s="49">
        <f t="shared" si="1"/>
        <v>9090</v>
      </c>
    </row>
    <row r="45" spans="2:15" x14ac:dyDescent="0.2">
      <c r="B45" s="46"/>
      <c r="C45" s="54" t="s">
        <v>18</v>
      </c>
      <c r="D45" s="54"/>
      <c r="E45" s="46"/>
      <c r="F45" s="47">
        <v>192.48</v>
      </c>
      <c r="G45" s="46"/>
      <c r="H45" s="46"/>
      <c r="I45" s="46"/>
      <c r="J45" s="46"/>
      <c r="K45" s="47">
        <v>3959.02</v>
      </c>
      <c r="L45" s="46"/>
      <c r="M45" s="46"/>
      <c r="N45" s="46"/>
      <c r="O45" s="49">
        <f t="shared" si="1"/>
        <v>4151.5</v>
      </c>
    </row>
    <row r="46" spans="2:15" x14ac:dyDescent="0.2">
      <c r="B46" s="46"/>
      <c r="C46" s="54" t="s">
        <v>86</v>
      </c>
      <c r="D46" s="54"/>
      <c r="E46" s="46"/>
      <c r="F46" s="47">
        <v>181.38</v>
      </c>
      <c r="G46" s="46"/>
      <c r="H46" s="46"/>
      <c r="I46" s="46"/>
      <c r="J46" s="46"/>
      <c r="K46" s="47">
        <v>47.49</v>
      </c>
      <c r="L46" s="46"/>
      <c r="M46" s="46"/>
      <c r="N46" s="46"/>
      <c r="O46" s="49">
        <f t="shared" si="1"/>
        <v>228.87</v>
      </c>
    </row>
    <row r="47" spans="2:15" x14ac:dyDescent="0.2">
      <c r="B47" s="46"/>
      <c r="C47" s="55" t="s">
        <v>46</v>
      </c>
      <c r="D47" s="55"/>
      <c r="E47" s="46"/>
      <c r="F47" s="47">
        <v>22657.49</v>
      </c>
      <c r="G47" s="46"/>
      <c r="H47" s="46"/>
      <c r="I47" s="46"/>
      <c r="J47" s="46"/>
      <c r="K47" s="47">
        <v>0</v>
      </c>
      <c r="L47" s="46"/>
      <c r="M47" s="46"/>
      <c r="N47" s="46"/>
      <c r="O47" s="49">
        <f t="shared" si="1"/>
        <v>22657.49</v>
      </c>
    </row>
    <row r="48" spans="2:15" x14ac:dyDescent="0.2">
      <c r="B48" s="46"/>
      <c r="C48" s="55" t="s">
        <v>47</v>
      </c>
      <c r="D48" s="55"/>
      <c r="E48" s="46"/>
      <c r="F48" s="47">
        <v>15218.22</v>
      </c>
      <c r="G48" s="46"/>
      <c r="H48" s="46"/>
      <c r="I48" s="46"/>
      <c r="J48" s="46"/>
      <c r="K48" s="47">
        <v>0</v>
      </c>
      <c r="L48" s="46"/>
      <c r="M48" s="46"/>
      <c r="N48" s="46"/>
      <c r="O48" s="49">
        <f t="shared" si="1"/>
        <v>15218.22</v>
      </c>
    </row>
    <row r="49" spans="2:15" x14ac:dyDescent="0.2">
      <c r="B49" s="46"/>
      <c r="C49" s="55" t="s">
        <v>88</v>
      </c>
      <c r="D49" s="55"/>
      <c r="E49" s="46"/>
      <c r="F49" s="47">
        <v>527.19000000000005</v>
      </c>
      <c r="G49" s="46"/>
      <c r="H49" s="46"/>
      <c r="I49" s="46"/>
      <c r="J49" s="46"/>
      <c r="K49" s="47">
        <v>0</v>
      </c>
      <c r="L49" s="46"/>
      <c r="M49" s="46"/>
      <c r="N49" s="46"/>
      <c r="O49" s="49">
        <f t="shared" si="1"/>
        <v>527.19000000000005</v>
      </c>
    </row>
    <row r="50" spans="2:15" x14ac:dyDescent="0.2">
      <c r="B50" s="46"/>
      <c r="C50" s="56" t="s">
        <v>31</v>
      </c>
      <c r="D50" s="56"/>
      <c r="E50" s="46"/>
      <c r="F50" s="47">
        <v>11318.22</v>
      </c>
      <c r="G50" s="46"/>
      <c r="H50" s="46"/>
      <c r="I50" s="46"/>
      <c r="J50" s="46"/>
      <c r="K50" s="47">
        <v>45.03</v>
      </c>
      <c r="L50" s="46"/>
      <c r="M50" s="46"/>
      <c r="N50" s="46"/>
      <c r="O50" s="49">
        <f t="shared" si="1"/>
        <v>11363.25</v>
      </c>
    </row>
    <row r="51" spans="2:15" x14ac:dyDescent="0.2">
      <c r="B51" s="46"/>
      <c r="C51" s="56" t="s">
        <v>90</v>
      </c>
      <c r="D51" s="56"/>
      <c r="E51" s="46"/>
      <c r="F51" s="47">
        <v>0</v>
      </c>
      <c r="G51" s="46"/>
      <c r="H51" s="46"/>
      <c r="I51" s="46"/>
      <c r="J51" s="46"/>
      <c r="K51" s="47">
        <v>1423</v>
      </c>
      <c r="L51" s="46"/>
      <c r="M51" s="46"/>
      <c r="N51" s="46"/>
      <c r="O51" s="49">
        <f t="shared" si="1"/>
        <v>1423</v>
      </c>
    </row>
    <row r="52" spans="2:15" x14ac:dyDescent="0.2">
      <c r="B52" s="46"/>
      <c r="C52" s="57" t="s">
        <v>33</v>
      </c>
      <c r="D52" s="57"/>
      <c r="E52" s="46"/>
      <c r="F52" s="47">
        <v>1.6</v>
      </c>
      <c r="G52" s="46"/>
      <c r="H52" s="46"/>
      <c r="I52" s="46"/>
      <c r="J52" s="46"/>
      <c r="K52" s="47">
        <v>0</v>
      </c>
      <c r="L52" s="46"/>
      <c r="M52" s="46"/>
      <c r="N52" s="46"/>
      <c r="O52" s="49">
        <f t="shared" si="1"/>
        <v>1.6</v>
      </c>
    </row>
    <row r="53" spans="2:15" x14ac:dyDescent="0.2">
      <c r="B53" s="46"/>
      <c r="C53" s="57" t="s">
        <v>34</v>
      </c>
      <c r="D53" s="57"/>
      <c r="E53" s="46"/>
      <c r="F53" s="47">
        <v>0</v>
      </c>
      <c r="G53" s="46"/>
      <c r="H53" s="46"/>
      <c r="I53" s="46"/>
      <c r="J53" s="46"/>
      <c r="K53" s="47">
        <v>0</v>
      </c>
      <c r="L53" s="46"/>
      <c r="M53" s="46"/>
      <c r="N53" s="46"/>
      <c r="O53" s="49">
        <f t="shared" si="1"/>
        <v>0</v>
      </c>
    </row>
    <row r="54" spans="2:15" x14ac:dyDescent="0.2">
      <c r="B54" s="46"/>
      <c r="C54" s="57" t="s">
        <v>35</v>
      </c>
      <c r="D54" s="57"/>
      <c r="E54" s="46"/>
      <c r="F54" s="47">
        <v>0</v>
      </c>
      <c r="G54" s="46"/>
      <c r="H54" s="46"/>
      <c r="I54" s="46"/>
      <c r="J54" s="46"/>
      <c r="K54" s="47">
        <v>9.99</v>
      </c>
      <c r="L54" s="46"/>
      <c r="M54" s="46"/>
      <c r="N54" s="46"/>
      <c r="O54" s="49">
        <f t="shared" si="1"/>
        <v>9.99</v>
      </c>
    </row>
    <row r="55" spans="2:15" x14ac:dyDescent="0.2">
      <c r="B55" s="46"/>
      <c r="C55" s="58" t="s">
        <v>30</v>
      </c>
      <c r="D55" s="58"/>
      <c r="E55" s="46"/>
      <c r="F55" s="47">
        <v>546.69000000000005</v>
      </c>
      <c r="G55" s="46"/>
      <c r="H55" s="46"/>
      <c r="I55" s="46"/>
      <c r="J55" s="46"/>
      <c r="K55" s="47">
        <v>0</v>
      </c>
      <c r="L55" s="46"/>
      <c r="M55" s="46"/>
      <c r="N55" s="46"/>
      <c r="O55" s="49">
        <f t="shared" si="1"/>
        <v>546.69000000000005</v>
      </c>
    </row>
    <row r="56" spans="2:15" x14ac:dyDescent="0.2">
      <c r="B56" s="46"/>
      <c r="C56" s="46" t="s">
        <v>32</v>
      </c>
      <c r="D56" s="46"/>
      <c r="E56" s="46"/>
      <c r="F56" s="47">
        <v>0.03</v>
      </c>
      <c r="G56" s="46"/>
      <c r="H56" s="46"/>
      <c r="I56" s="46"/>
      <c r="J56" s="46"/>
      <c r="K56" s="47">
        <v>0</v>
      </c>
      <c r="L56" s="46"/>
      <c r="M56" s="46"/>
      <c r="N56" s="46"/>
      <c r="O56" s="49">
        <f t="shared" si="1"/>
        <v>0.03</v>
      </c>
    </row>
    <row r="57" spans="2:15" x14ac:dyDescent="0.2">
      <c r="B57" s="46"/>
      <c r="C57" s="46" t="s">
        <v>109</v>
      </c>
      <c r="D57" s="46"/>
      <c r="E57" s="46"/>
      <c r="F57" s="47">
        <v>0</v>
      </c>
      <c r="G57" s="46"/>
      <c r="H57" s="46"/>
      <c r="I57" s="46"/>
      <c r="J57" s="46"/>
      <c r="K57" s="47">
        <v>0</v>
      </c>
      <c r="L57" s="46"/>
      <c r="M57" s="46"/>
      <c r="N57" s="46"/>
      <c r="O57" s="49">
        <f t="shared" si="1"/>
        <v>0</v>
      </c>
    </row>
    <row r="58" spans="2:15" x14ac:dyDescent="0.2">
      <c r="B58" s="46"/>
      <c r="C58" s="59" t="s">
        <v>163</v>
      </c>
      <c r="D58" s="59"/>
      <c r="E58" s="46"/>
      <c r="F58" s="47">
        <v>1068.76</v>
      </c>
      <c r="G58" s="46"/>
      <c r="H58" s="46"/>
      <c r="I58" s="46"/>
      <c r="J58" s="46"/>
      <c r="K58" s="47">
        <v>0</v>
      </c>
      <c r="L58" s="46"/>
      <c r="M58" s="46"/>
      <c r="N58" s="46"/>
      <c r="O58" s="49">
        <f t="shared" si="1"/>
        <v>1068.76</v>
      </c>
    </row>
    <row r="59" spans="2:15" x14ac:dyDescent="0.2">
      <c r="B59" s="46"/>
      <c r="C59" s="46"/>
      <c r="D59" s="46"/>
      <c r="E59" s="46"/>
      <c r="F59" s="47"/>
      <c r="G59" s="46"/>
      <c r="H59" s="46"/>
      <c r="I59" s="46"/>
      <c r="J59" s="46"/>
      <c r="K59" s="47"/>
      <c r="L59" s="46"/>
      <c r="M59" s="46"/>
      <c r="N59" s="46"/>
      <c r="O59" s="46"/>
    </row>
    <row r="60" spans="2:15" x14ac:dyDescent="0.2">
      <c r="B60" s="46"/>
      <c r="C60" s="46"/>
      <c r="D60" s="46"/>
      <c r="E60" s="46"/>
      <c r="F60" s="47">
        <f>SUM(F38:F58)</f>
        <v>62607.19000000001</v>
      </c>
      <c r="G60" s="46"/>
      <c r="H60" s="46"/>
      <c r="I60" s="46"/>
      <c r="J60" s="46"/>
      <c r="K60" s="47">
        <f>SUM(K38:K58)</f>
        <v>5484.53</v>
      </c>
      <c r="L60" s="46"/>
      <c r="M60" s="46"/>
      <c r="N60" s="46"/>
      <c r="O60" s="49">
        <f>SUM(F60,K60)</f>
        <v>68091.720000000016</v>
      </c>
    </row>
    <row r="61" spans="2:15" x14ac:dyDescent="0.2">
      <c r="B61" s="46"/>
      <c r="C61" s="46"/>
      <c r="D61" s="46"/>
      <c r="E61" s="46"/>
      <c r="F61" s="47"/>
      <c r="G61" s="46"/>
      <c r="H61" s="46"/>
      <c r="I61" s="46"/>
      <c r="J61" s="46"/>
      <c r="K61" s="47"/>
      <c r="L61" s="46" t="s">
        <v>164</v>
      </c>
      <c r="M61" s="46"/>
      <c r="N61" s="46"/>
      <c r="O61" s="49">
        <f>SUM(O38:O58)</f>
        <v>68091.720000000016</v>
      </c>
    </row>
    <row r="62" spans="2:15" x14ac:dyDescent="0.2">
      <c r="B62" s="46"/>
      <c r="C62" s="46"/>
      <c r="D62" s="46"/>
      <c r="E62" s="46"/>
      <c r="F62" s="47"/>
      <c r="G62" s="46"/>
      <c r="H62" s="46"/>
      <c r="I62" s="46"/>
      <c r="J62" s="46"/>
      <c r="K62" s="47"/>
      <c r="L62" s="46"/>
      <c r="M62" s="46"/>
      <c r="N62" s="46"/>
      <c r="O62" s="46"/>
    </row>
    <row r="63" spans="2:15" s="1" customFormat="1" x14ac:dyDescent="0.2">
      <c r="B63" s="46"/>
      <c r="C63" s="46"/>
      <c r="D63" s="61">
        <f>O29</f>
        <v>63358.899999999994</v>
      </c>
      <c r="E63" s="62" t="s">
        <v>42</v>
      </c>
      <c r="F63" s="47"/>
      <c r="G63" s="46"/>
      <c r="H63" s="46"/>
      <c r="I63" s="46"/>
      <c r="J63" s="46"/>
      <c r="K63" s="47"/>
      <c r="L63" s="46"/>
      <c r="M63" s="46"/>
      <c r="N63" s="46"/>
      <c r="O63" s="46"/>
    </row>
    <row r="64" spans="2:15" s="1" customFormat="1" x14ac:dyDescent="0.2">
      <c r="B64" s="46"/>
      <c r="C64" s="46"/>
      <c r="D64" s="63">
        <f>-(O61)</f>
        <v>-68091.720000000016</v>
      </c>
      <c r="E64" s="64" t="s">
        <v>43</v>
      </c>
      <c r="F64" s="47"/>
      <c r="G64" s="46"/>
      <c r="H64" s="46"/>
      <c r="I64" s="46"/>
      <c r="J64" s="46"/>
      <c r="K64" s="47"/>
      <c r="L64" s="46"/>
      <c r="M64" s="46"/>
      <c r="N64" s="46"/>
      <c r="O64" s="46"/>
    </row>
    <row r="65" spans="2:15" s="1" customFormat="1" x14ac:dyDescent="0.2">
      <c r="B65" s="46"/>
      <c r="C65" s="46"/>
      <c r="D65" s="60"/>
      <c r="E65" s="60"/>
      <c r="F65" s="47"/>
      <c r="G65" s="46"/>
      <c r="H65" s="46"/>
      <c r="I65" s="46"/>
      <c r="J65" s="46"/>
      <c r="K65" s="47"/>
      <c r="L65" s="46"/>
      <c r="M65" s="46"/>
      <c r="N65" s="46"/>
      <c r="O65" s="46"/>
    </row>
    <row r="66" spans="2:15" s="1" customFormat="1" x14ac:dyDescent="0.2">
      <c r="B66" s="46"/>
      <c r="C66" s="60" t="s">
        <v>5</v>
      </c>
      <c r="D66" s="92">
        <f>SUM(D63+D64)</f>
        <v>-4732.8200000000215</v>
      </c>
      <c r="E66" s="60"/>
      <c r="F66" s="47"/>
      <c r="G66" s="46"/>
      <c r="H66" s="46"/>
      <c r="I66" s="46"/>
      <c r="J66" s="46"/>
      <c r="K66" s="47"/>
      <c r="L66" s="46"/>
      <c r="M66" s="46"/>
      <c r="N66" s="46"/>
      <c r="O66" s="46"/>
    </row>
    <row r="67" spans="2:15" x14ac:dyDescent="0.2">
      <c r="B67" s="46"/>
      <c r="C67" s="46"/>
      <c r="D67" s="46"/>
      <c r="E67" s="46"/>
      <c r="F67" s="47"/>
      <c r="G67" s="46"/>
      <c r="H67" s="46"/>
      <c r="I67" s="46"/>
      <c r="J67" s="46"/>
      <c r="K67" s="47"/>
      <c r="L67" s="46"/>
      <c r="M67" s="46"/>
      <c r="N67" s="46"/>
      <c r="O67" s="46"/>
    </row>
    <row r="68" spans="2:15" x14ac:dyDescent="0.2">
      <c r="B68" s="46"/>
      <c r="C68" s="46"/>
      <c r="D68" s="46"/>
      <c r="E68" s="46"/>
      <c r="F68" s="47"/>
      <c r="G68" s="46"/>
      <c r="H68" s="46"/>
      <c r="I68" s="46"/>
      <c r="J68" s="46"/>
      <c r="K68" s="47"/>
      <c r="L68" s="46"/>
      <c r="M68" s="46"/>
      <c r="N68" s="46"/>
      <c r="O68" s="46"/>
    </row>
    <row r="69" spans="2:15" x14ac:dyDescent="0.2">
      <c r="B69" s="46"/>
      <c r="C69" s="46"/>
      <c r="D69" s="46"/>
      <c r="E69" s="46"/>
      <c r="F69" s="47"/>
      <c r="G69" s="46"/>
      <c r="H69" s="46"/>
      <c r="I69" s="46"/>
      <c r="J69" s="46"/>
      <c r="K69" s="47"/>
      <c r="L69" s="46"/>
      <c r="M69" s="46"/>
      <c r="N69" s="46"/>
      <c r="O69" s="46"/>
    </row>
    <row r="70" spans="2:15" s="1" customFormat="1" x14ac:dyDescent="0.2">
      <c r="B70" s="46"/>
      <c r="C70" s="46" t="s">
        <v>165</v>
      </c>
      <c r="D70" s="46"/>
      <c r="E70" s="46"/>
      <c r="F70" s="46"/>
      <c r="G70" s="46"/>
      <c r="H70" s="47"/>
      <c r="I70" s="46"/>
      <c r="J70" s="47"/>
      <c r="K70" s="47"/>
      <c r="L70" s="46"/>
      <c r="M70" s="46"/>
      <c r="N70" s="46"/>
      <c r="O70" s="46"/>
    </row>
    <row r="71" spans="2:15" s="1" customFormat="1" x14ac:dyDescent="0.2">
      <c r="B71" s="46"/>
      <c r="C71" s="46"/>
      <c r="D71" s="46"/>
      <c r="E71" s="46"/>
      <c r="F71" s="46"/>
      <c r="G71" s="46"/>
      <c r="H71" s="47"/>
      <c r="I71" s="46"/>
      <c r="J71" s="47"/>
      <c r="K71" s="47"/>
      <c r="L71" s="46"/>
      <c r="M71" s="46"/>
      <c r="N71" s="46"/>
      <c r="O71" s="46"/>
    </row>
    <row r="72" spans="2:15" x14ac:dyDescent="0.2">
      <c r="B72" s="46"/>
      <c r="C72" s="60">
        <v>2024</v>
      </c>
      <c r="D72" s="46"/>
      <c r="E72" s="46"/>
      <c r="F72" s="47"/>
      <c r="G72" s="46"/>
      <c r="H72" s="46"/>
      <c r="I72" s="46"/>
      <c r="J72" s="46"/>
      <c r="K72" s="47"/>
      <c r="L72" s="46"/>
      <c r="M72" s="46"/>
      <c r="N72" s="46"/>
      <c r="O72" s="46"/>
    </row>
    <row r="73" spans="2:15" x14ac:dyDescent="0.2">
      <c r="B73" s="46"/>
      <c r="C73" s="46"/>
      <c r="D73" s="60" t="s">
        <v>169</v>
      </c>
      <c r="E73" s="46"/>
      <c r="F73" s="46"/>
      <c r="G73" s="46"/>
      <c r="H73" s="47"/>
      <c r="I73" s="46"/>
      <c r="J73" s="46"/>
      <c r="K73" s="47"/>
      <c r="L73" s="46"/>
      <c r="M73" s="46"/>
      <c r="N73" s="46"/>
      <c r="O73" s="46"/>
    </row>
    <row r="74" spans="2:15" x14ac:dyDescent="0.2">
      <c r="B74" s="46"/>
      <c r="C74" s="46"/>
      <c r="D74" s="46"/>
      <c r="E74" s="46"/>
      <c r="F74" s="46"/>
      <c r="G74" s="46"/>
      <c r="H74" s="47"/>
      <c r="I74" s="46"/>
      <c r="J74" s="46"/>
      <c r="K74" s="47"/>
      <c r="L74" s="46"/>
      <c r="M74" s="46"/>
      <c r="N74" s="46"/>
      <c r="O74" s="46"/>
    </row>
    <row r="75" spans="2:15" x14ac:dyDescent="0.2">
      <c r="B75" s="46"/>
      <c r="C75" s="46"/>
      <c r="D75" s="46" t="s">
        <v>42</v>
      </c>
      <c r="E75" s="46"/>
      <c r="F75" s="46" t="s">
        <v>43</v>
      </c>
      <c r="G75" s="46"/>
      <c r="H75" s="47"/>
      <c r="I75" s="46"/>
      <c r="J75" s="46"/>
      <c r="K75" s="47"/>
      <c r="L75" s="46"/>
      <c r="M75" s="46"/>
      <c r="N75" s="46"/>
      <c r="O75" s="46"/>
    </row>
    <row r="76" spans="2:15" x14ac:dyDescent="0.2">
      <c r="B76" s="46"/>
      <c r="C76" s="55" t="s">
        <v>87</v>
      </c>
      <c r="D76" s="47">
        <v>0</v>
      </c>
      <c r="E76" s="47"/>
      <c r="F76" s="47">
        <v>135.25</v>
      </c>
      <c r="G76" s="69"/>
      <c r="H76" s="47"/>
      <c r="I76" s="46"/>
      <c r="J76" s="46"/>
      <c r="K76" s="47"/>
      <c r="L76" s="46"/>
      <c r="M76" s="46"/>
      <c r="N76" s="46"/>
      <c r="O76" s="46"/>
    </row>
    <row r="77" spans="2:15" x14ac:dyDescent="0.2">
      <c r="B77" s="46"/>
      <c r="C77" s="72" t="s">
        <v>18</v>
      </c>
      <c r="D77" s="47">
        <v>0</v>
      </c>
      <c r="E77" s="47"/>
      <c r="F77" s="47">
        <v>131.96</v>
      </c>
      <c r="G77" s="69"/>
      <c r="H77" s="47"/>
      <c r="I77" s="46"/>
      <c r="J77" s="46"/>
      <c r="K77" s="47"/>
      <c r="L77" s="46"/>
      <c r="M77" s="46"/>
      <c r="N77" s="46"/>
      <c r="O77" s="46"/>
    </row>
    <row r="78" spans="2:15" x14ac:dyDescent="0.2">
      <c r="B78" s="46"/>
      <c r="C78" s="46"/>
      <c r="D78" s="46"/>
      <c r="E78" s="46"/>
      <c r="F78" s="46"/>
      <c r="G78" s="46"/>
      <c r="H78" s="47" t="s">
        <v>5</v>
      </c>
      <c r="I78" s="46"/>
      <c r="J78" s="46"/>
      <c r="K78" s="47"/>
      <c r="L78" s="46"/>
      <c r="M78" s="46"/>
      <c r="N78" s="46"/>
      <c r="O78" s="46"/>
    </row>
    <row r="79" spans="2:15" x14ac:dyDescent="0.2">
      <c r="B79" s="46"/>
      <c r="C79" s="46"/>
      <c r="D79" s="66">
        <f>SUM(D76:D76)</f>
        <v>0</v>
      </c>
      <c r="E79" s="46"/>
      <c r="F79" s="67">
        <f>-SUM(F76:F77)</f>
        <v>-267.21000000000004</v>
      </c>
      <c r="G79" s="46"/>
      <c r="H79" s="68">
        <f>SUM(D79+F79)</f>
        <v>-267.21000000000004</v>
      </c>
      <c r="I79" s="46"/>
      <c r="J79" s="46"/>
      <c r="K79" s="47"/>
      <c r="L79" s="46"/>
      <c r="M79" s="46"/>
      <c r="N79" s="46"/>
      <c r="O79" s="46"/>
    </row>
    <row r="80" spans="2:15" x14ac:dyDescent="0.2">
      <c r="B80" s="46"/>
      <c r="C80" s="46"/>
      <c r="D80" s="46"/>
      <c r="E80" s="46"/>
      <c r="F80" s="46"/>
      <c r="G80" s="46"/>
      <c r="H80" s="47"/>
      <c r="I80" s="46"/>
      <c r="J80" s="46"/>
      <c r="K80" s="47"/>
      <c r="L80" s="46"/>
      <c r="M80" s="46"/>
      <c r="N80" s="46"/>
      <c r="O80" s="46"/>
    </row>
    <row r="81" spans="2:15" x14ac:dyDescent="0.2">
      <c r="B81" s="46"/>
      <c r="C81" s="46"/>
      <c r="D81" s="60" t="s">
        <v>166</v>
      </c>
      <c r="E81" s="46"/>
      <c r="F81" s="47"/>
      <c r="G81" s="46"/>
      <c r="H81" s="46"/>
      <c r="I81" s="46"/>
      <c r="J81" s="46"/>
      <c r="K81" s="47"/>
      <c r="L81" s="46"/>
      <c r="M81" s="46"/>
      <c r="N81" s="46"/>
      <c r="O81" s="46"/>
    </row>
    <row r="82" spans="2:15" x14ac:dyDescent="0.2">
      <c r="B82" s="46"/>
      <c r="C82" s="46"/>
      <c r="D82" s="46"/>
      <c r="E82" s="46"/>
      <c r="F82" s="47"/>
      <c r="G82" s="46"/>
      <c r="H82" s="46"/>
      <c r="I82" s="46"/>
      <c r="J82" s="46"/>
      <c r="K82" s="47"/>
      <c r="L82" s="46"/>
      <c r="M82" s="46"/>
      <c r="N82" s="46"/>
      <c r="O82" s="46"/>
    </row>
    <row r="83" spans="2:15" x14ac:dyDescent="0.2">
      <c r="B83" s="46"/>
      <c r="C83" s="46"/>
      <c r="D83" s="46" t="s">
        <v>42</v>
      </c>
      <c r="E83" s="46"/>
      <c r="F83" s="47" t="s">
        <v>43</v>
      </c>
      <c r="G83" s="46"/>
      <c r="H83" s="46"/>
      <c r="I83" s="46"/>
      <c r="J83" s="46"/>
      <c r="K83" s="47"/>
      <c r="L83" s="46"/>
      <c r="M83" s="46"/>
      <c r="N83" s="46"/>
      <c r="O83" s="46"/>
    </row>
    <row r="84" spans="2:15" x14ac:dyDescent="0.2">
      <c r="B84" s="46"/>
      <c r="C84" s="55" t="s">
        <v>47</v>
      </c>
      <c r="D84" s="47">
        <v>0</v>
      </c>
      <c r="E84" s="46"/>
      <c r="F84" s="47">
        <v>540.62</v>
      </c>
      <c r="G84" s="46"/>
      <c r="H84" s="46"/>
      <c r="I84" s="46"/>
      <c r="J84" s="46"/>
      <c r="K84" s="47"/>
      <c r="L84" s="46"/>
      <c r="M84" s="46"/>
      <c r="N84" s="46"/>
      <c r="O84" s="46"/>
    </row>
    <row r="85" spans="2:15" x14ac:dyDescent="0.2">
      <c r="B85" s="46"/>
      <c r="C85" s="56" t="s">
        <v>31</v>
      </c>
      <c r="D85" s="47">
        <v>0</v>
      </c>
      <c r="E85" s="46"/>
      <c r="F85" s="47">
        <v>35.049999999999997</v>
      </c>
      <c r="G85" s="46"/>
      <c r="H85" s="46"/>
      <c r="I85" s="46"/>
      <c r="J85" s="46"/>
      <c r="K85" s="47"/>
      <c r="L85" s="46"/>
      <c r="M85" s="46"/>
      <c r="N85" s="46"/>
      <c r="O85" s="46"/>
    </row>
    <row r="86" spans="2:15" x14ac:dyDescent="0.2">
      <c r="B86" s="46"/>
      <c r="C86" s="72" t="s">
        <v>18</v>
      </c>
      <c r="D86" s="47">
        <v>0</v>
      </c>
      <c r="E86" s="46"/>
      <c r="F86" s="47">
        <v>16.3</v>
      </c>
      <c r="G86" s="46"/>
      <c r="H86" s="46"/>
      <c r="I86" s="46"/>
      <c r="J86" s="46"/>
      <c r="K86" s="47"/>
      <c r="L86" s="46"/>
      <c r="M86" s="46"/>
      <c r="N86" s="46"/>
      <c r="O86" s="46"/>
    </row>
    <row r="87" spans="2:15" x14ac:dyDescent="0.2">
      <c r="B87" s="46"/>
      <c r="C87" s="46"/>
      <c r="D87" s="46"/>
      <c r="E87" s="46"/>
      <c r="F87" s="47"/>
      <c r="G87" s="46"/>
      <c r="H87" s="46" t="s">
        <v>5</v>
      </c>
      <c r="I87" s="46"/>
      <c r="J87" s="46"/>
      <c r="K87" s="47"/>
      <c r="L87" s="46"/>
      <c r="M87" s="46"/>
      <c r="N87" s="46"/>
      <c r="O87" s="46"/>
    </row>
    <row r="88" spans="2:15" x14ac:dyDescent="0.2">
      <c r="B88" s="46"/>
      <c r="C88" s="46"/>
      <c r="D88" s="70">
        <f>SUM(D84:D84)</f>
        <v>0</v>
      </c>
      <c r="E88" s="46"/>
      <c r="F88" s="68">
        <f>-SUM(F84:F86)</f>
        <v>-591.96999999999991</v>
      </c>
      <c r="G88" s="46"/>
      <c r="H88" s="67">
        <f>SUM(D88,F88)</f>
        <v>-591.96999999999991</v>
      </c>
      <c r="I88" s="46"/>
      <c r="J88" s="46"/>
      <c r="K88" s="47"/>
      <c r="L88" s="46"/>
      <c r="M88" s="46"/>
      <c r="N88" s="46"/>
      <c r="O88" s="46"/>
    </row>
    <row r="89" spans="2:15" x14ac:dyDescent="0.2">
      <c r="B89" s="46"/>
      <c r="C89" s="46"/>
      <c r="D89" s="46"/>
      <c r="E89" s="46"/>
      <c r="F89" s="47"/>
      <c r="G89" s="46"/>
      <c r="H89" s="46"/>
      <c r="I89" s="46"/>
      <c r="J89" s="46"/>
      <c r="K89" s="47"/>
      <c r="L89" s="46"/>
      <c r="M89" s="46"/>
      <c r="N89" s="46"/>
      <c r="O89" s="46"/>
    </row>
    <row r="90" spans="2:15" x14ac:dyDescent="0.2">
      <c r="B90" s="46"/>
      <c r="C90" s="46"/>
      <c r="D90" s="60" t="s">
        <v>167</v>
      </c>
      <c r="E90" s="46"/>
      <c r="F90" s="47"/>
      <c r="G90" s="46"/>
      <c r="H90" s="46"/>
      <c r="I90" s="46"/>
      <c r="J90" s="46"/>
      <c r="K90" s="47"/>
      <c r="L90" s="46"/>
      <c r="M90" s="46"/>
      <c r="N90" s="46"/>
      <c r="O90" s="46"/>
    </row>
    <row r="91" spans="2:15" x14ac:dyDescent="0.2">
      <c r="B91" s="46"/>
      <c r="C91" s="46"/>
      <c r="D91" s="46"/>
      <c r="E91" s="46"/>
      <c r="F91" s="47"/>
      <c r="G91" s="46"/>
      <c r="H91" s="46"/>
      <c r="I91" s="46"/>
      <c r="J91" s="46"/>
      <c r="K91" s="47"/>
      <c r="L91" s="46"/>
      <c r="M91" s="46"/>
      <c r="N91" s="46"/>
      <c r="O91" s="46"/>
    </row>
    <row r="92" spans="2:15" x14ac:dyDescent="0.2">
      <c r="B92" s="46"/>
      <c r="C92" s="46"/>
      <c r="D92" s="46" t="s">
        <v>42</v>
      </c>
      <c r="E92" s="46"/>
      <c r="F92" s="47" t="s">
        <v>43</v>
      </c>
      <c r="G92" s="46"/>
      <c r="H92" s="46"/>
      <c r="I92" s="46"/>
      <c r="J92" s="46"/>
      <c r="K92" s="47"/>
      <c r="L92" s="46"/>
      <c r="M92" s="46"/>
      <c r="N92" s="46"/>
      <c r="O92" s="46"/>
    </row>
    <row r="93" spans="2:15" x14ac:dyDescent="0.2">
      <c r="B93" s="46"/>
      <c r="C93" s="55" t="s">
        <v>47</v>
      </c>
      <c r="D93" s="47">
        <v>0</v>
      </c>
      <c r="E93" s="46"/>
      <c r="F93" s="47">
        <v>375.37</v>
      </c>
      <c r="G93" s="46"/>
      <c r="H93" s="46"/>
      <c r="I93" s="46"/>
      <c r="J93" s="46"/>
      <c r="K93" s="47"/>
      <c r="L93" s="46"/>
      <c r="M93" s="46"/>
      <c r="N93" s="46"/>
      <c r="O93" s="46"/>
    </row>
    <row r="94" spans="2:15" x14ac:dyDescent="0.2">
      <c r="B94" s="46"/>
      <c r="C94" s="72" t="s">
        <v>18</v>
      </c>
      <c r="D94" s="47">
        <v>0</v>
      </c>
      <c r="E94" s="46"/>
      <c r="F94" s="47">
        <v>17.559999999999999</v>
      </c>
      <c r="G94" s="46"/>
      <c r="H94" s="46"/>
      <c r="I94" s="46"/>
      <c r="J94" s="46"/>
      <c r="K94" s="47"/>
      <c r="L94" s="46"/>
      <c r="M94" s="46"/>
      <c r="N94" s="46"/>
      <c r="O94" s="46"/>
    </row>
    <row r="95" spans="2:15" x14ac:dyDescent="0.2">
      <c r="B95" s="46"/>
      <c r="C95" s="46"/>
      <c r="D95" s="46"/>
      <c r="E95" s="46"/>
      <c r="F95" s="47"/>
      <c r="G95" s="46"/>
      <c r="H95" s="46" t="s">
        <v>5</v>
      </c>
      <c r="I95" s="46"/>
      <c r="J95" s="46"/>
      <c r="K95" s="47"/>
      <c r="L95" s="46"/>
      <c r="M95" s="46"/>
      <c r="N95" s="46"/>
      <c r="O95" s="46"/>
    </row>
    <row r="96" spans="2:15" x14ac:dyDescent="0.2">
      <c r="B96" s="46"/>
      <c r="C96" s="46"/>
      <c r="D96" s="71">
        <f>SUM(D93)</f>
        <v>0</v>
      </c>
      <c r="E96" s="46"/>
      <c r="F96" s="68">
        <f>-SUM(F93:F94)</f>
        <v>-392.93</v>
      </c>
      <c r="G96" s="46"/>
      <c r="H96" s="67">
        <f>SUM(D96,F96)</f>
        <v>-392.93</v>
      </c>
      <c r="I96" s="46"/>
      <c r="J96" s="46"/>
      <c r="K96" s="47"/>
      <c r="L96" s="46"/>
      <c r="M96" s="46"/>
      <c r="N96" s="46"/>
      <c r="O96" s="46"/>
    </row>
    <row r="97" spans="2:15" x14ac:dyDescent="0.2">
      <c r="B97" s="46"/>
      <c r="C97" s="46"/>
      <c r="D97" s="46"/>
      <c r="E97" s="46"/>
      <c r="F97" s="47"/>
      <c r="G97" s="46"/>
      <c r="H97" s="46"/>
      <c r="I97" s="46"/>
      <c r="J97" s="46"/>
      <c r="K97" s="47"/>
      <c r="L97" s="46"/>
      <c r="M97" s="46"/>
      <c r="N97" s="46"/>
      <c r="O97" s="46"/>
    </row>
    <row r="98" spans="2:15" x14ac:dyDescent="0.2">
      <c r="B98" s="46"/>
      <c r="C98" s="46"/>
      <c r="D98" s="60" t="s">
        <v>170</v>
      </c>
      <c r="E98" s="46"/>
      <c r="F98" s="47"/>
      <c r="G98" s="46"/>
      <c r="H98" s="46"/>
      <c r="I98" s="46"/>
      <c r="J98" s="46"/>
      <c r="K98" s="47"/>
      <c r="L98" s="46"/>
      <c r="M98" s="46"/>
      <c r="N98" s="46"/>
      <c r="O98" s="46"/>
    </row>
    <row r="99" spans="2:15" x14ac:dyDescent="0.2">
      <c r="B99" s="46"/>
      <c r="C99" s="46"/>
      <c r="D99" s="46"/>
      <c r="E99" s="46"/>
      <c r="F99" s="47"/>
      <c r="G99" s="46"/>
      <c r="H99" s="46"/>
      <c r="I99" s="46"/>
      <c r="J99" s="46"/>
      <c r="K99" s="47"/>
      <c r="L99" s="46"/>
      <c r="M99" s="46"/>
      <c r="N99" s="46"/>
      <c r="O99" s="46"/>
    </row>
    <row r="100" spans="2:15" x14ac:dyDescent="0.2">
      <c r="B100" s="46"/>
      <c r="C100" s="46"/>
      <c r="D100" s="46" t="s">
        <v>42</v>
      </c>
      <c r="E100" s="46"/>
      <c r="F100" s="47" t="s">
        <v>43</v>
      </c>
      <c r="G100" s="46"/>
      <c r="H100" s="46"/>
      <c r="I100" s="46"/>
      <c r="J100" s="46"/>
      <c r="K100" s="47"/>
      <c r="L100" s="46"/>
      <c r="M100" s="46"/>
      <c r="N100" s="46"/>
      <c r="O100" s="46"/>
    </row>
    <row r="101" spans="2:15" x14ac:dyDescent="0.2">
      <c r="B101" s="46"/>
      <c r="C101" s="55" t="s">
        <v>46</v>
      </c>
      <c r="D101" s="47">
        <v>0</v>
      </c>
      <c r="E101" s="46"/>
      <c r="F101" s="47">
        <v>1002.21</v>
      </c>
      <c r="G101" s="46"/>
      <c r="H101" s="46"/>
      <c r="I101" s="46"/>
      <c r="J101" s="46"/>
      <c r="K101" s="47"/>
      <c r="L101" s="46"/>
      <c r="M101" s="46"/>
      <c r="N101" s="46"/>
      <c r="O101" s="46"/>
    </row>
    <row r="102" spans="2:15" x14ac:dyDescent="0.2">
      <c r="B102" s="46"/>
      <c r="C102" s="56" t="s">
        <v>31</v>
      </c>
      <c r="D102" s="47">
        <v>0</v>
      </c>
      <c r="E102" s="46"/>
      <c r="F102" s="47">
        <v>1077.93</v>
      </c>
      <c r="G102" s="46"/>
      <c r="H102" s="46"/>
      <c r="I102" s="46"/>
      <c r="J102" s="46"/>
      <c r="K102" s="47"/>
      <c r="L102" s="46"/>
      <c r="M102" s="46"/>
      <c r="N102" s="46"/>
      <c r="O102" s="46"/>
    </row>
    <row r="103" spans="2:15" x14ac:dyDescent="0.2">
      <c r="B103" s="46"/>
      <c r="C103" s="56" t="s">
        <v>47</v>
      </c>
      <c r="D103" s="47">
        <v>0</v>
      </c>
      <c r="E103" s="46"/>
      <c r="F103" s="47">
        <v>195.81</v>
      </c>
      <c r="G103" s="46"/>
      <c r="H103" s="46"/>
      <c r="I103" s="46"/>
      <c r="J103" s="46"/>
      <c r="K103" s="47"/>
      <c r="L103" s="46"/>
      <c r="M103" s="46"/>
      <c r="N103" s="46"/>
      <c r="O103" s="46"/>
    </row>
    <row r="104" spans="2:15" x14ac:dyDescent="0.2">
      <c r="B104" s="46"/>
      <c r="C104" s="51" t="s">
        <v>27</v>
      </c>
      <c r="D104" s="47">
        <v>615</v>
      </c>
      <c r="E104" s="46"/>
      <c r="F104" s="47">
        <v>0</v>
      </c>
      <c r="G104" s="46"/>
      <c r="H104" s="46"/>
      <c r="I104" s="46"/>
      <c r="J104" s="46"/>
      <c r="K104" s="47"/>
      <c r="L104" s="46"/>
      <c r="M104" s="46"/>
      <c r="N104" s="46"/>
      <c r="O104" s="46"/>
    </row>
    <row r="105" spans="2:15" x14ac:dyDescent="0.2">
      <c r="B105" s="46"/>
      <c r="C105" s="48" t="s">
        <v>28</v>
      </c>
      <c r="D105" s="69">
        <v>694</v>
      </c>
      <c r="E105" s="90"/>
      <c r="F105" s="69">
        <v>0</v>
      </c>
      <c r="G105" s="46"/>
      <c r="H105" s="46"/>
      <c r="I105" s="46"/>
      <c r="J105" s="46"/>
      <c r="K105" s="47"/>
      <c r="L105" s="46"/>
      <c r="M105" s="46"/>
      <c r="N105" s="46"/>
      <c r="O105" s="46"/>
    </row>
    <row r="106" spans="2:15" x14ac:dyDescent="0.2">
      <c r="B106" s="46"/>
      <c r="C106" s="46"/>
      <c r="D106" s="90"/>
      <c r="E106" s="90"/>
      <c r="F106" s="69"/>
      <c r="G106" s="46"/>
      <c r="H106" s="46" t="s">
        <v>5</v>
      </c>
      <c r="I106" s="46"/>
      <c r="J106" s="46"/>
      <c r="K106" s="47"/>
      <c r="L106" s="46"/>
      <c r="M106" s="46"/>
      <c r="N106" s="46"/>
      <c r="O106" s="46"/>
    </row>
    <row r="107" spans="2:15" x14ac:dyDescent="0.2">
      <c r="B107" s="46"/>
      <c r="C107" s="46"/>
      <c r="D107" s="66">
        <f>SUM(D101:D105)</f>
        <v>1309</v>
      </c>
      <c r="E107" s="46"/>
      <c r="F107" s="68">
        <f>-SUM(F101:F105)</f>
        <v>-2275.9500000000003</v>
      </c>
      <c r="G107" s="46"/>
      <c r="H107" s="67">
        <f>SUM(D107,F107)</f>
        <v>-966.95000000000027</v>
      </c>
      <c r="I107" s="46"/>
      <c r="J107" s="46"/>
      <c r="K107" s="47"/>
      <c r="L107" s="46"/>
      <c r="M107" s="46"/>
      <c r="N107" s="46"/>
      <c r="O107" s="46"/>
    </row>
    <row r="108" spans="2:15" x14ac:dyDescent="0.2">
      <c r="B108" s="46"/>
      <c r="C108" s="46"/>
      <c r="D108" s="66"/>
      <c r="E108" s="46"/>
      <c r="F108" s="68"/>
      <c r="G108" s="46"/>
      <c r="H108" s="67"/>
      <c r="I108" s="46"/>
      <c r="J108" s="46"/>
      <c r="K108" s="47"/>
      <c r="L108" s="46"/>
      <c r="M108" s="46"/>
      <c r="N108" s="46"/>
      <c r="O108" s="46"/>
    </row>
    <row r="109" spans="2:15" x14ac:dyDescent="0.2">
      <c r="B109" s="46"/>
      <c r="C109" s="46"/>
      <c r="D109" s="46"/>
      <c r="E109" s="46"/>
      <c r="F109" s="47"/>
      <c r="G109" s="46"/>
      <c r="H109" s="46"/>
      <c r="I109" s="46"/>
      <c r="J109" s="46"/>
      <c r="K109" s="47"/>
      <c r="L109" s="46"/>
      <c r="M109" s="46"/>
      <c r="N109" s="46"/>
      <c r="O109" s="46"/>
    </row>
    <row r="110" spans="2:15" x14ac:dyDescent="0.2">
      <c r="B110" s="46"/>
      <c r="C110" s="46"/>
      <c r="D110" s="60" t="s">
        <v>180</v>
      </c>
      <c r="E110" s="46"/>
      <c r="F110" s="47"/>
      <c r="G110" s="46"/>
      <c r="H110" s="46"/>
      <c r="I110" s="46"/>
      <c r="J110" s="46"/>
      <c r="K110" s="47"/>
      <c r="L110" s="46"/>
      <c r="M110" s="46"/>
      <c r="N110" s="46"/>
      <c r="O110" s="46"/>
    </row>
    <row r="111" spans="2:15" x14ac:dyDescent="0.2">
      <c r="B111" s="46"/>
      <c r="C111" s="46"/>
      <c r="D111" s="46"/>
      <c r="E111" s="46"/>
      <c r="F111" s="47"/>
      <c r="G111" s="46"/>
      <c r="H111" s="46"/>
      <c r="I111" s="46"/>
      <c r="J111" s="46"/>
      <c r="K111" s="47"/>
      <c r="L111" s="46"/>
      <c r="M111" s="46"/>
      <c r="N111" s="46"/>
      <c r="O111" s="46"/>
    </row>
    <row r="112" spans="2:15" x14ac:dyDescent="0.2">
      <c r="B112" s="46"/>
      <c r="C112" s="46"/>
      <c r="D112" s="46" t="s">
        <v>42</v>
      </c>
      <c r="E112" s="46"/>
      <c r="F112" s="47" t="s">
        <v>43</v>
      </c>
      <c r="G112" s="46"/>
      <c r="H112" s="46"/>
      <c r="I112" s="46"/>
      <c r="J112" s="46"/>
      <c r="K112" s="47"/>
      <c r="L112" s="46"/>
      <c r="M112" s="46"/>
      <c r="N112" s="46"/>
      <c r="O112" s="46"/>
    </row>
    <row r="113" spans="2:15" x14ac:dyDescent="0.2">
      <c r="B113" s="46"/>
      <c r="C113" s="55" t="s">
        <v>87</v>
      </c>
      <c r="D113" s="47">
        <v>0</v>
      </c>
      <c r="E113" s="46"/>
      <c r="F113" s="47">
        <v>105.13</v>
      </c>
      <c r="G113" s="46"/>
      <c r="H113" s="46"/>
      <c r="I113" s="46"/>
      <c r="J113" s="46"/>
      <c r="K113" s="47"/>
      <c r="L113" s="46"/>
      <c r="M113" s="46"/>
      <c r="N113" s="46"/>
      <c r="O113" s="46"/>
    </row>
    <row r="114" spans="2:15" x14ac:dyDescent="0.2">
      <c r="B114" s="46"/>
      <c r="C114" s="46"/>
      <c r="D114" s="46"/>
      <c r="E114" s="46"/>
      <c r="F114" s="47"/>
      <c r="G114" s="46"/>
      <c r="H114" s="46" t="s">
        <v>5</v>
      </c>
      <c r="I114" s="46"/>
      <c r="J114" s="46"/>
      <c r="K114" s="47"/>
      <c r="L114" s="46"/>
      <c r="M114" s="46"/>
      <c r="N114" s="46"/>
      <c r="O114" s="46"/>
    </row>
    <row r="115" spans="2:15" x14ac:dyDescent="0.2">
      <c r="B115" s="46"/>
      <c r="C115" s="46"/>
      <c r="D115" s="71">
        <f>SUM(D113)</f>
        <v>0</v>
      </c>
      <c r="E115" s="46"/>
      <c r="F115" s="68">
        <f>-SUM(F113)</f>
        <v>-105.13</v>
      </c>
      <c r="G115" s="46"/>
      <c r="H115" s="67">
        <f>SUM(D115,F115)</f>
        <v>-105.13</v>
      </c>
      <c r="I115" s="46"/>
      <c r="J115" s="46"/>
      <c r="K115" s="47"/>
      <c r="L115" s="46"/>
      <c r="M115" s="46"/>
      <c r="N115" s="46"/>
      <c r="O115" s="46"/>
    </row>
    <row r="116" spans="2:15" x14ac:dyDescent="0.2">
      <c r="B116" s="46"/>
      <c r="C116" s="46"/>
      <c r="D116" s="46"/>
      <c r="E116" s="46"/>
      <c r="F116" s="47"/>
      <c r="G116" s="46"/>
      <c r="H116" s="46"/>
      <c r="I116" s="46"/>
      <c r="J116" s="46"/>
      <c r="K116" s="47"/>
      <c r="L116" s="46"/>
      <c r="M116" s="46"/>
      <c r="N116" s="46"/>
      <c r="O116" s="46"/>
    </row>
    <row r="117" spans="2:15" x14ac:dyDescent="0.2">
      <c r="B117" s="46"/>
      <c r="C117" s="46"/>
      <c r="D117" s="60" t="s">
        <v>168</v>
      </c>
      <c r="E117" s="46"/>
      <c r="F117" s="47"/>
      <c r="G117" s="46"/>
      <c r="H117" s="46"/>
      <c r="I117" s="46"/>
      <c r="J117" s="46"/>
      <c r="K117" s="47"/>
      <c r="L117" s="46"/>
      <c r="M117" s="46"/>
      <c r="N117" s="46"/>
      <c r="O117" s="46"/>
    </row>
    <row r="118" spans="2:15" x14ac:dyDescent="0.2">
      <c r="B118" s="46"/>
      <c r="C118" s="46"/>
      <c r="D118" s="60"/>
      <c r="E118" s="46"/>
      <c r="F118" s="47"/>
      <c r="G118" s="46"/>
      <c r="H118" s="46"/>
      <c r="I118" s="46"/>
      <c r="J118" s="46"/>
      <c r="K118" s="47"/>
      <c r="L118" s="46"/>
      <c r="M118" s="46"/>
      <c r="N118" s="46"/>
      <c r="O118" s="46"/>
    </row>
    <row r="119" spans="2:15" x14ac:dyDescent="0.2">
      <c r="B119" s="46"/>
      <c r="C119" s="46"/>
      <c r="D119" s="46" t="s">
        <v>42</v>
      </c>
      <c r="E119" s="46"/>
      <c r="F119" s="47" t="s">
        <v>43</v>
      </c>
      <c r="G119" s="46"/>
      <c r="H119" s="46"/>
      <c r="I119" s="46"/>
      <c r="J119" s="46"/>
      <c r="K119" s="47"/>
      <c r="L119" s="46"/>
      <c r="M119" s="46"/>
      <c r="N119" s="46"/>
      <c r="O119" s="46"/>
    </row>
    <row r="120" spans="2:15" x14ac:dyDescent="0.2">
      <c r="B120" s="46"/>
      <c r="C120" s="48" t="s">
        <v>36</v>
      </c>
      <c r="D120" s="47">
        <v>29283.8</v>
      </c>
      <c r="E120" s="46"/>
      <c r="F120" s="47">
        <v>1370.95</v>
      </c>
      <c r="G120" s="46"/>
      <c r="H120" s="46"/>
      <c r="I120" s="46"/>
      <c r="J120" s="46"/>
      <c r="K120" s="47"/>
      <c r="L120" s="46"/>
      <c r="M120" s="46"/>
      <c r="N120" s="46"/>
      <c r="O120" s="46"/>
    </row>
    <row r="121" spans="2:15" x14ac:dyDescent="0.2">
      <c r="B121" s="46"/>
      <c r="C121" s="48" t="s">
        <v>150</v>
      </c>
      <c r="D121" s="47">
        <v>3473.12</v>
      </c>
      <c r="E121" s="46"/>
      <c r="F121" s="47">
        <v>434.18</v>
      </c>
      <c r="G121" s="46"/>
      <c r="H121" s="46"/>
      <c r="I121" s="46"/>
      <c r="J121" s="46"/>
      <c r="K121" s="47"/>
      <c r="L121" s="46"/>
      <c r="M121" s="46"/>
      <c r="N121" s="46"/>
      <c r="O121" s="46"/>
    </row>
    <row r="122" spans="2:15" x14ac:dyDescent="0.2">
      <c r="B122" s="46"/>
      <c r="C122" s="56" t="s">
        <v>31</v>
      </c>
      <c r="D122" s="47">
        <v>0</v>
      </c>
      <c r="E122" s="46"/>
      <c r="F122" s="47">
        <v>10112.209999999999</v>
      </c>
      <c r="G122" s="46"/>
      <c r="H122" s="46"/>
      <c r="I122" s="46"/>
      <c r="J122" s="46"/>
      <c r="K122" s="47"/>
      <c r="L122" s="46"/>
      <c r="M122" s="46"/>
      <c r="N122" s="46"/>
      <c r="O122" s="46"/>
    </row>
    <row r="123" spans="2:15" x14ac:dyDescent="0.2">
      <c r="B123" s="46"/>
      <c r="C123" s="51" t="s">
        <v>27</v>
      </c>
      <c r="D123" s="47">
        <v>18281</v>
      </c>
      <c r="E123" s="46"/>
      <c r="F123" s="47">
        <v>0</v>
      </c>
      <c r="G123" s="46"/>
      <c r="H123" s="46"/>
      <c r="I123" s="46"/>
      <c r="J123" s="46"/>
      <c r="K123" s="47"/>
      <c r="L123" s="46"/>
      <c r="M123" s="46"/>
      <c r="N123" s="46"/>
      <c r="O123" s="46"/>
    </row>
    <row r="124" spans="2:15" x14ac:dyDescent="0.2">
      <c r="B124" s="46"/>
      <c r="C124" s="72" t="s">
        <v>18</v>
      </c>
      <c r="D124" s="47">
        <v>84.89</v>
      </c>
      <c r="E124" s="46"/>
      <c r="F124" s="47">
        <v>3814.96</v>
      </c>
      <c r="G124" s="46"/>
      <c r="H124" s="46"/>
      <c r="I124" s="46"/>
      <c r="J124" s="46"/>
      <c r="K124" s="47"/>
      <c r="L124" s="46"/>
      <c r="M124" s="46"/>
      <c r="N124" s="46"/>
      <c r="O124" s="46"/>
    </row>
    <row r="125" spans="2:15" x14ac:dyDescent="0.2">
      <c r="B125" s="46"/>
      <c r="C125" s="55" t="s">
        <v>46</v>
      </c>
      <c r="D125" s="47">
        <v>0</v>
      </c>
      <c r="E125" s="46"/>
      <c r="F125" s="47">
        <v>21655.279999999999</v>
      </c>
      <c r="G125" s="46"/>
      <c r="H125" s="46"/>
      <c r="I125" s="46"/>
      <c r="J125" s="46"/>
      <c r="K125" s="47"/>
      <c r="L125" s="46"/>
      <c r="M125" s="46"/>
      <c r="N125" s="46"/>
      <c r="O125" s="46"/>
    </row>
    <row r="126" spans="2:15" x14ac:dyDescent="0.2">
      <c r="B126" s="46"/>
      <c r="C126" s="55" t="s">
        <v>47</v>
      </c>
      <c r="D126" s="47">
        <v>0</v>
      </c>
      <c r="E126" s="46"/>
      <c r="F126" s="47">
        <v>13807.08</v>
      </c>
      <c r="G126" s="46"/>
      <c r="H126" s="46"/>
      <c r="I126" s="46"/>
      <c r="J126" s="46"/>
      <c r="K126" s="47"/>
      <c r="L126" s="46"/>
      <c r="M126" s="46"/>
      <c r="N126" s="46"/>
      <c r="O126" s="46"/>
    </row>
    <row r="127" spans="2:15" x14ac:dyDescent="0.2">
      <c r="B127" s="46"/>
      <c r="C127" s="58" t="s">
        <v>54</v>
      </c>
      <c r="D127" s="47">
        <v>0</v>
      </c>
      <c r="E127" s="46"/>
      <c r="F127" s="47">
        <v>546.69000000000005</v>
      </c>
      <c r="G127" s="46"/>
      <c r="H127" s="46"/>
      <c r="I127" s="46"/>
      <c r="J127" s="46"/>
      <c r="K127" s="47"/>
      <c r="L127" s="46"/>
      <c r="M127" s="46"/>
      <c r="N127" s="46"/>
      <c r="O127" s="46"/>
    </row>
    <row r="128" spans="2:15" x14ac:dyDescent="0.2">
      <c r="B128" s="46"/>
      <c r="C128" s="46" t="s">
        <v>106</v>
      </c>
      <c r="D128" s="47">
        <v>16.13</v>
      </c>
      <c r="E128" s="46"/>
      <c r="F128" s="47">
        <v>9.99</v>
      </c>
      <c r="G128" s="46"/>
      <c r="H128" s="46"/>
      <c r="I128" s="46"/>
      <c r="J128" s="46"/>
      <c r="K128" s="47"/>
      <c r="L128" s="46"/>
      <c r="M128" s="46"/>
      <c r="N128" s="46"/>
      <c r="O128" s="46"/>
    </row>
    <row r="129" spans="2:15" x14ac:dyDescent="0.2">
      <c r="B129" s="46"/>
      <c r="C129" s="46" t="s">
        <v>1</v>
      </c>
      <c r="D129" s="47">
        <v>0</v>
      </c>
      <c r="E129" s="46"/>
      <c r="F129" s="47">
        <v>0</v>
      </c>
      <c r="G129" s="46"/>
      <c r="H129" s="46"/>
      <c r="I129" s="46"/>
      <c r="J129" s="46"/>
      <c r="K129" s="47"/>
      <c r="L129" s="46"/>
      <c r="M129" s="46"/>
      <c r="N129" s="46"/>
      <c r="O129" s="46"/>
    </row>
    <row r="130" spans="2:15" x14ac:dyDescent="0.2">
      <c r="B130" s="46"/>
      <c r="C130" s="46"/>
      <c r="D130" s="46"/>
      <c r="E130" s="46"/>
      <c r="F130" s="47"/>
      <c r="G130" s="46"/>
      <c r="H130" s="46" t="s">
        <v>5</v>
      </c>
      <c r="I130" s="46"/>
      <c r="J130" s="46"/>
      <c r="K130" s="47"/>
      <c r="L130" s="46"/>
      <c r="M130" s="46"/>
      <c r="N130" s="46"/>
      <c r="O130" s="46"/>
    </row>
    <row r="131" spans="2:15" x14ac:dyDescent="0.2">
      <c r="B131" s="46"/>
      <c r="C131" s="46"/>
      <c r="D131" s="71">
        <f>SUM(D120:D129)</f>
        <v>51138.939999999995</v>
      </c>
      <c r="E131" s="46"/>
      <c r="F131" s="68">
        <f>-SUM(F120:F129)</f>
        <v>-51751.340000000004</v>
      </c>
      <c r="G131" s="46"/>
      <c r="H131" s="67">
        <f>SUM(D131,F131)</f>
        <v>-612.40000000000873</v>
      </c>
      <c r="I131" s="46"/>
      <c r="J131" s="46"/>
      <c r="K131" s="47"/>
      <c r="L131" s="46"/>
      <c r="M131" s="46"/>
      <c r="N131" s="46"/>
      <c r="O131" s="46"/>
    </row>
    <row r="132" spans="2:15" x14ac:dyDescent="0.2">
      <c r="B132" s="46"/>
      <c r="C132" s="46"/>
      <c r="D132" s="46"/>
      <c r="E132" s="46"/>
      <c r="F132" s="47"/>
      <c r="G132" s="46"/>
      <c r="H132" s="46"/>
      <c r="I132" s="46"/>
      <c r="J132" s="46"/>
      <c r="K132" s="47"/>
      <c r="L132" s="46"/>
      <c r="M132" s="46"/>
      <c r="N132" s="46"/>
      <c r="O132" s="46"/>
    </row>
    <row r="133" spans="2:15" x14ac:dyDescent="0.2">
      <c r="B133" s="46"/>
      <c r="C133" s="46"/>
      <c r="D133" s="60" t="s">
        <v>171</v>
      </c>
      <c r="E133" s="46"/>
      <c r="F133" s="47"/>
      <c r="G133" s="46"/>
      <c r="H133" s="46"/>
      <c r="I133" s="46"/>
      <c r="J133" s="46"/>
      <c r="K133" s="47"/>
      <c r="L133" s="46"/>
      <c r="M133" s="46"/>
      <c r="N133" s="46"/>
      <c r="O133" s="46"/>
    </row>
    <row r="134" spans="2:15" x14ac:dyDescent="0.2">
      <c r="B134" s="46"/>
      <c r="C134" s="46"/>
      <c r="D134" s="46"/>
      <c r="E134" s="46"/>
      <c r="F134" s="47"/>
      <c r="G134" s="46"/>
      <c r="H134" s="46"/>
      <c r="I134" s="46"/>
      <c r="J134" s="46"/>
      <c r="K134" s="47"/>
      <c r="L134" s="46"/>
      <c r="M134" s="46"/>
      <c r="N134" s="46"/>
      <c r="O134" s="46"/>
    </row>
    <row r="135" spans="2:15" x14ac:dyDescent="0.2">
      <c r="B135" s="46"/>
      <c r="C135" s="46"/>
      <c r="D135" s="46" t="s">
        <v>42</v>
      </c>
      <c r="E135" s="46"/>
      <c r="F135" s="47" t="s">
        <v>43</v>
      </c>
      <c r="G135" s="46"/>
      <c r="H135" s="46"/>
      <c r="I135" s="46"/>
      <c r="J135" s="46"/>
      <c r="K135" s="47"/>
      <c r="L135" s="46"/>
      <c r="M135" s="46"/>
      <c r="N135" s="46"/>
      <c r="O135" s="46"/>
    </row>
    <row r="136" spans="2:15" x14ac:dyDescent="0.2">
      <c r="B136" s="46"/>
      <c r="C136" s="56" t="s">
        <v>87</v>
      </c>
      <c r="D136" s="47">
        <v>0</v>
      </c>
      <c r="E136" s="46"/>
      <c r="F136" s="47">
        <v>137.41999999999999</v>
      </c>
      <c r="G136" s="46"/>
      <c r="H136" s="46"/>
      <c r="I136" s="46"/>
      <c r="J136" s="46"/>
      <c r="K136" s="47"/>
      <c r="L136" s="46"/>
      <c r="M136" s="46"/>
      <c r="N136" s="46"/>
      <c r="O136" s="46"/>
    </row>
    <row r="137" spans="2:15" x14ac:dyDescent="0.2">
      <c r="B137" s="46"/>
      <c r="C137" s="56" t="s">
        <v>47</v>
      </c>
      <c r="D137" s="47">
        <v>0</v>
      </c>
      <c r="E137" s="46"/>
      <c r="F137" s="47">
        <v>112.57</v>
      </c>
      <c r="G137" s="46"/>
      <c r="H137" s="46"/>
      <c r="I137" s="46"/>
      <c r="J137" s="46"/>
      <c r="K137" s="47"/>
      <c r="L137" s="46"/>
      <c r="M137" s="46"/>
      <c r="N137" s="46"/>
      <c r="O137" s="46"/>
    </row>
    <row r="138" spans="2:15" x14ac:dyDescent="0.2">
      <c r="B138" s="46"/>
      <c r="C138" s="57" t="s">
        <v>85</v>
      </c>
      <c r="D138" s="47">
        <v>760.5</v>
      </c>
      <c r="E138" s="46"/>
      <c r="F138" s="47">
        <v>555</v>
      </c>
      <c r="G138" s="46"/>
      <c r="H138" s="46"/>
      <c r="I138" s="46"/>
      <c r="J138" s="46"/>
      <c r="K138" s="47"/>
      <c r="L138" s="46"/>
      <c r="M138" s="46"/>
      <c r="N138" s="46"/>
      <c r="O138" s="46"/>
    </row>
    <row r="139" spans="2:15" x14ac:dyDescent="0.2">
      <c r="B139" s="46"/>
      <c r="C139" s="46"/>
      <c r="D139" s="46"/>
      <c r="E139" s="46"/>
      <c r="F139" s="47"/>
      <c r="G139" s="46"/>
      <c r="H139" s="46" t="s">
        <v>5</v>
      </c>
      <c r="I139" s="46"/>
      <c r="J139" s="46"/>
      <c r="K139" s="47"/>
      <c r="L139" s="46"/>
      <c r="M139" s="46"/>
      <c r="N139" s="46"/>
      <c r="O139" s="46"/>
    </row>
    <row r="140" spans="2:15" x14ac:dyDescent="0.2">
      <c r="B140" s="46"/>
      <c r="C140" s="46"/>
      <c r="D140" s="71">
        <f>SUM(D136)</f>
        <v>0</v>
      </c>
      <c r="E140" s="46"/>
      <c r="F140" s="68">
        <f>-SUM(F136)</f>
        <v>-137.41999999999999</v>
      </c>
      <c r="G140" s="46"/>
      <c r="H140" s="67">
        <f>SUM(D140,F140)</f>
        <v>-137.41999999999999</v>
      </c>
      <c r="I140" s="46"/>
      <c r="J140" s="46"/>
      <c r="K140" s="47"/>
      <c r="L140" s="46"/>
      <c r="M140" s="46"/>
      <c r="N140" s="46"/>
      <c r="O140" s="46"/>
    </row>
    <row r="141" spans="2:15" x14ac:dyDescent="0.2">
      <c r="B141" s="46"/>
      <c r="C141" s="46"/>
      <c r="D141" s="71"/>
      <c r="E141" s="46"/>
      <c r="F141" s="68"/>
      <c r="G141" s="46"/>
      <c r="H141" s="66"/>
      <c r="I141" s="46"/>
      <c r="J141" s="46"/>
      <c r="K141" s="47"/>
      <c r="L141" s="46"/>
      <c r="M141" s="46"/>
      <c r="N141" s="46"/>
      <c r="O141" s="46"/>
    </row>
    <row r="142" spans="2:15" x14ac:dyDescent="0.2">
      <c r="B142" s="46"/>
      <c r="C142" s="46"/>
      <c r="D142" s="71"/>
      <c r="E142" s="46"/>
      <c r="F142" s="68"/>
      <c r="G142" s="46"/>
      <c r="H142" s="66"/>
      <c r="I142" s="46"/>
      <c r="J142" s="46"/>
      <c r="K142" s="47"/>
      <c r="L142" s="46"/>
      <c r="M142" s="46"/>
      <c r="N142" s="46"/>
      <c r="O142" s="46"/>
    </row>
    <row r="143" spans="2:15" x14ac:dyDescent="0.2">
      <c r="B143" s="46"/>
      <c r="C143" s="46"/>
      <c r="D143" s="71"/>
      <c r="E143" s="46"/>
      <c r="F143" s="68"/>
      <c r="G143" s="46"/>
      <c r="H143" s="66"/>
      <c r="I143" s="46"/>
      <c r="J143" s="46"/>
      <c r="K143" s="47"/>
      <c r="L143" s="46"/>
      <c r="M143" s="46"/>
      <c r="N143" s="46"/>
      <c r="O143" s="46"/>
    </row>
    <row r="144" spans="2:15" x14ac:dyDescent="0.2">
      <c r="B144" s="46"/>
      <c r="C144" s="46"/>
      <c r="D144" s="46"/>
      <c r="E144" s="46"/>
      <c r="F144" s="47"/>
      <c r="G144" s="46"/>
      <c r="H144" s="46"/>
      <c r="I144" s="46"/>
      <c r="J144" s="46"/>
      <c r="K144" s="47"/>
      <c r="L144" s="46"/>
      <c r="M144" s="46"/>
      <c r="N144" s="46"/>
      <c r="O144" s="46"/>
    </row>
    <row r="145" spans="2:15" x14ac:dyDescent="0.2">
      <c r="B145" s="46"/>
      <c r="C145" s="46"/>
      <c r="D145" s="60" t="s">
        <v>172</v>
      </c>
      <c r="E145" s="46"/>
      <c r="F145" s="47"/>
      <c r="G145" s="46"/>
      <c r="H145" s="46"/>
      <c r="I145" s="46"/>
      <c r="J145" s="46"/>
      <c r="K145" s="47"/>
      <c r="L145" s="46"/>
      <c r="M145" s="46"/>
      <c r="N145" s="46"/>
      <c r="O145" s="46"/>
    </row>
    <row r="146" spans="2:15" x14ac:dyDescent="0.2">
      <c r="B146" s="46"/>
      <c r="C146" s="46"/>
      <c r="D146" s="46"/>
      <c r="E146" s="46"/>
      <c r="F146" s="47"/>
      <c r="G146" s="46"/>
      <c r="H146" s="46"/>
      <c r="I146" s="46"/>
      <c r="J146" s="46"/>
      <c r="K146" s="47"/>
      <c r="L146" s="46"/>
      <c r="M146" s="46"/>
      <c r="N146" s="46"/>
      <c r="O146" s="46"/>
    </row>
    <row r="147" spans="2:15" x14ac:dyDescent="0.2">
      <c r="B147" s="46"/>
      <c r="C147" s="46"/>
      <c r="D147" s="46" t="s">
        <v>42</v>
      </c>
      <c r="E147" s="46"/>
      <c r="F147" s="47" t="s">
        <v>43</v>
      </c>
      <c r="G147" s="46"/>
      <c r="H147" s="46"/>
      <c r="I147" s="46"/>
      <c r="J147" s="46"/>
      <c r="K147" s="47"/>
      <c r="L147" s="46"/>
      <c r="M147" s="46"/>
      <c r="N147" s="46"/>
      <c r="O147" s="46"/>
    </row>
    <row r="148" spans="2:15" x14ac:dyDescent="0.2">
      <c r="B148" s="46"/>
      <c r="C148" s="73" t="s">
        <v>86</v>
      </c>
      <c r="D148" s="47">
        <v>0</v>
      </c>
      <c r="E148" s="46"/>
      <c r="F148" s="47">
        <v>0</v>
      </c>
      <c r="G148" s="46"/>
      <c r="H148" s="46"/>
      <c r="I148" s="46"/>
      <c r="J148" s="46"/>
      <c r="K148" s="47"/>
      <c r="L148" s="46"/>
      <c r="M148" s="46"/>
      <c r="N148" s="46"/>
      <c r="O148" s="46"/>
    </row>
    <row r="149" spans="2:15" x14ac:dyDescent="0.2">
      <c r="B149" s="46"/>
      <c r="C149" s="73" t="s">
        <v>18</v>
      </c>
      <c r="D149" s="47">
        <v>0</v>
      </c>
      <c r="E149" s="46"/>
      <c r="F149" s="47">
        <v>0</v>
      </c>
      <c r="G149" s="46"/>
      <c r="H149" s="46"/>
      <c r="I149" s="46"/>
      <c r="J149" s="46"/>
      <c r="K149" s="47"/>
      <c r="L149" s="46"/>
      <c r="M149" s="46"/>
      <c r="N149" s="46"/>
      <c r="O149" s="46"/>
    </row>
    <row r="150" spans="2:15" x14ac:dyDescent="0.2">
      <c r="B150" s="46"/>
      <c r="C150" s="56" t="s">
        <v>31</v>
      </c>
      <c r="D150" s="47">
        <v>0</v>
      </c>
      <c r="E150" s="46"/>
      <c r="F150" s="47">
        <v>0</v>
      </c>
      <c r="G150" s="46"/>
      <c r="H150" s="46"/>
      <c r="I150" s="46"/>
      <c r="J150" s="46"/>
      <c r="K150" s="47"/>
      <c r="L150" s="46"/>
      <c r="M150" s="46"/>
      <c r="N150" s="46"/>
      <c r="O150" s="46"/>
    </row>
    <row r="151" spans="2:15" ht="32" x14ac:dyDescent="0.2">
      <c r="B151" s="46"/>
      <c r="C151" s="74" t="s">
        <v>32</v>
      </c>
      <c r="D151" s="47">
        <v>0</v>
      </c>
      <c r="E151" s="46"/>
      <c r="F151" s="47">
        <v>0</v>
      </c>
      <c r="G151" s="46"/>
      <c r="H151" s="46"/>
      <c r="I151" s="46"/>
      <c r="J151" s="46"/>
      <c r="K151" s="47"/>
      <c r="L151" s="46"/>
      <c r="M151" s="46"/>
      <c r="N151" s="46"/>
      <c r="O151" s="46"/>
    </row>
    <row r="152" spans="2:15" x14ac:dyDescent="0.2">
      <c r="B152" s="46"/>
      <c r="C152" s="57" t="s">
        <v>33</v>
      </c>
      <c r="D152" s="47">
        <v>0</v>
      </c>
      <c r="E152" s="46"/>
      <c r="F152" s="47">
        <v>0</v>
      </c>
      <c r="G152" s="46"/>
      <c r="H152" s="46"/>
      <c r="I152" s="46"/>
      <c r="J152" s="46"/>
      <c r="K152" s="47"/>
      <c r="L152" s="46"/>
      <c r="M152" s="46"/>
      <c r="N152" s="46"/>
      <c r="O152" s="46"/>
    </row>
    <row r="153" spans="2:15" x14ac:dyDescent="0.2">
      <c r="B153" s="46"/>
      <c r="C153" s="56" t="s">
        <v>87</v>
      </c>
      <c r="D153" s="47">
        <v>0</v>
      </c>
      <c r="E153" s="46"/>
      <c r="F153" s="47">
        <v>0</v>
      </c>
      <c r="G153" s="46"/>
      <c r="H153" s="46"/>
      <c r="I153" s="46"/>
      <c r="J153" s="46"/>
      <c r="K153" s="47"/>
      <c r="L153" s="46"/>
      <c r="M153" s="46"/>
      <c r="N153" s="46"/>
      <c r="O153" s="46"/>
    </row>
    <row r="154" spans="2:15" x14ac:dyDescent="0.2">
      <c r="B154" s="46"/>
      <c r="C154" s="46" t="s">
        <v>109</v>
      </c>
      <c r="D154" s="47">
        <v>0</v>
      </c>
      <c r="E154" s="46"/>
      <c r="F154" s="47">
        <v>0</v>
      </c>
      <c r="G154" s="46"/>
      <c r="H154" s="46"/>
      <c r="I154" s="46"/>
      <c r="J154" s="46"/>
      <c r="K154" s="47"/>
      <c r="L154" s="46"/>
      <c r="M154" s="46"/>
      <c r="N154" s="46"/>
      <c r="O154" s="46"/>
    </row>
    <row r="155" spans="2:15" x14ac:dyDescent="0.2">
      <c r="B155" s="46"/>
      <c r="C155" s="46" t="s">
        <v>106</v>
      </c>
      <c r="D155" s="47">
        <v>0</v>
      </c>
      <c r="E155" s="46"/>
      <c r="F155" s="47">
        <v>0</v>
      </c>
      <c r="G155" s="46"/>
      <c r="H155" s="46"/>
      <c r="I155" s="46"/>
      <c r="J155" s="46"/>
      <c r="K155" s="47"/>
      <c r="L155" s="46"/>
      <c r="M155" s="46"/>
      <c r="N155" s="46"/>
      <c r="O155" s="46"/>
    </row>
    <row r="156" spans="2:15" x14ac:dyDescent="0.2">
      <c r="B156" s="46"/>
      <c r="C156" s="46"/>
      <c r="D156" s="46"/>
      <c r="E156" s="46"/>
      <c r="F156" s="47"/>
      <c r="G156" s="46"/>
      <c r="H156" s="46" t="s">
        <v>5</v>
      </c>
      <c r="I156" s="46"/>
      <c r="J156" s="46"/>
      <c r="K156" s="47"/>
      <c r="L156" s="46"/>
      <c r="M156" s="46"/>
      <c r="N156" s="46"/>
      <c r="O156" s="46"/>
    </row>
    <row r="157" spans="2:15" x14ac:dyDescent="0.2">
      <c r="B157" s="46"/>
      <c r="C157" s="46"/>
      <c r="D157" s="71">
        <f>SUM(D148:D155)</f>
        <v>0</v>
      </c>
      <c r="E157" s="46"/>
      <c r="F157" s="68">
        <f>-SUM(F148:F155)</f>
        <v>0</v>
      </c>
      <c r="G157" s="46"/>
      <c r="H157" s="67">
        <f>SUM(D157,F157)</f>
        <v>0</v>
      </c>
      <c r="I157" s="46"/>
      <c r="J157" s="46"/>
      <c r="K157" s="47"/>
      <c r="L157" s="46"/>
      <c r="M157" s="46"/>
      <c r="N157" s="46"/>
      <c r="O157" s="46"/>
    </row>
    <row r="158" spans="2:15" x14ac:dyDescent="0.2">
      <c r="B158" s="46"/>
      <c r="C158" s="46"/>
      <c r="D158" s="46"/>
      <c r="E158" s="46"/>
      <c r="F158" s="47"/>
      <c r="G158" s="46"/>
      <c r="H158" s="46"/>
      <c r="I158" s="46"/>
      <c r="J158" s="46"/>
      <c r="K158" s="47"/>
      <c r="L158" s="46"/>
      <c r="M158" s="46"/>
      <c r="N158" s="46"/>
      <c r="O158" s="46"/>
    </row>
    <row r="159" spans="2:15" x14ac:dyDescent="0.2">
      <c r="B159" s="46"/>
      <c r="C159" s="46"/>
      <c r="D159" s="60" t="s">
        <v>155</v>
      </c>
      <c r="E159" s="46"/>
      <c r="F159" s="47"/>
      <c r="G159" s="46"/>
      <c r="H159" s="46"/>
      <c r="I159" s="46"/>
      <c r="J159" s="46"/>
      <c r="K159" s="47"/>
      <c r="L159" s="46"/>
      <c r="M159" s="46"/>
      <c r="N159" s="46"/>
      <c r="O159" s="46"/>
    </row>
    <row r="160" spans="2:15" x14ac:dyDescent="0.2">
      <c r="B160" s="46"/>
      <c r="C160" s="46"/>
      <c r="D160" s="46"/>
      <c r="E160" s="46"/>
      <c r="F160" s="47"/>
      <c r="G160" s="46"/>
      <c r="H160" s="46"/>
      <c r="I160" s="46"/>
      <c r="J160" s="46"/>
      <c r="K160" s="47"/>
      <c r="L160" s="46"/>
      <c r="M160" s="46"/>
      <c r="N160" s="46"/>
      <c r="O160" s="46"/>
    </row>
    <row r="161" spans="2:15" x14ac:dyDescent="0.2">
      <c r="B161" s="46"/>
      <c r="C161" s="46"/>
      <c r="D161" s="46" t="s">
        <v>42</v>
      </c>
      <c r="E161" s="46"/>
      <c r="F161" s="47" t="s">
        <v>43</v>
      </c>
      <c r="G161" s="46"/>
      <c r="H161" s="46"/>
      <c r="I161" s="46"/>
      <c r="J161" s="46"/>
      <c r="K161" s="47"/>
      <c r="L161" s="46"/>
      <c r="M161" s="46"/>
      <c r="N161" s="46"/>
      <c r="O161" s="46"/>
    </row>
    <row r="162" spans="2:15" x14ac:dyDescent="0.2">
      <c r="B162" s="46"/>
      <c r="C162" s="46" t="s">
        <v>106</v>
      </c>
      <c r="D162" s="47">
        <v>0</v>
      </c>
      <c r="E162" s="46"/>
      <c r="F162" s="47">
        <v>0</v>
      </c>
      <c r="G162" s="46"/>
      <c r="H162" s="46"/>
      <c r="I162" s="46"/>
      <c r="J162" s="46"/>
      <c r="K162" s="47"/>
      <c r="L162" s="46"/>
      <c r="M162" s="46"/>
      <c r="N162" s="46"/>
      <c r="O162" s="46"/>
    </row>
    <row r="163" spans="2:15" x14ac:dyDescent="0.2">
      <c r="B163" s="46"/>
      <c r="C163" s="46"/>
      <c r="D163" s="46"/>
      <c r="E163" s="46"/>
      <c r="F163" s="47"/>
      <c r="G163" s="46"/>
      <c r="H163" s="46" t="s">
        <v>5</v>
      </c>
      <c r="I163" s="46"/>
      <c r="J163" s="46"/>
      <c r="K163" s="47"/>
      <c r="L163" s="46"/>
      <c r="M163" s="46"/>
      <c r="N163" s="46"/>
      <c r="O163" s="46"/>
    </row>
    <row r="164" spans="2:15" x14ac:dyDescent="0.2">
      <c r="B164" s="46"/>
      <c r="C164" s="46"/>
      <c r="D164" s="71">
        <f>SUM(D162)</f>
        <v>0</v>
      </c>
      <c r="E164" s="46"/>
      <c r="F164" s="68">
        <f>-SUM(F162)</f>
        <v>0</v>
      </c>
      <c r="G164" s="46"/>
      <c r="H164" s="67">
        <f>SUM(D164,F164)</f>
        <v>0</v>
      </c>
      <c r="I164" s="46"/>
      <c r="J164" s="46"/>
      <c r="K164" s="47"/>
      <c r="L164" s="46"/>
      <c r="M164" s="46"/>
      <c r="N164" s="46"/>
      <c r="O164" s="46"/>
    </row>
  </sheetData>
  <pageMargins left="0.7" right="0.7" top="0.78740157499999996" bottom="0.78740157499999996" header="0.3" footer="0.3"/>
  <pageSetup paperSize="9" scale="68" fitToHeight="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728BC-1C70-B046-A257-3235AE3C0601}">
  <dimension ref="B4:J23"/>
  <sheetViews>
    <sheetView zoomScale="131" workbookViewId="0">
      <selection activeCell="C22" sqref="C22"/>
    </sheetView>
  </sheetViews>
  <sheetFormatPr baseColWidth="10" defaultRowHeight="15" x14ac:dyDescent="0.2"/>
  <cols>
    <col min="2" max="2" width="29.5" customWidth="1"/>
    <col min="3" max="3" width="11.83203125" customWidth="1"/>
    <col min="8" max="8" width="17.83203125" customWidth="1"/>
  </cols>
  <sheetData>
    <row r="4" spans="2:10" x14ac:dyDescent="0.2">
      <c r="B4" s="60" t="s">
        <v>160</v>
      </c>
      <c r="C4" s="46"/>
      <c r="D4" s="46"/>
      <c r="E4" s="46"/>
      <c r="F4" s="46"/>
      <c r="G4" s="46"/>
      <c r="H4" s="60" t="s">
        <v>173</v>
      </c>
      <c r="I4" s="46"/>
    </row>
    <row r="5" spans="2:10" x14ac:dyDescent="0.2">
      <c r="B5" s="51" t="s">
        <v>175</v>
      </c>
      <c r="C5" s="69">
        <v>353.11</v>
      </c>
      <c r="D5" s="46"/>
      <c r="E5" s="46"/>
      <c r="F5" s="46"/>
      <c r="G5" s="46"/>
      <c r="H5" s="90"/>
      <c r="I5" s="69">
        <v>0</v>
      </c>
      <c r="J5" s="30"/>
    </row>
    <row r="6" spans="2:10" x14ac:dyDescent="0.2">
      <c r="B6" s="91"/>
      <c r="C6" s="69">
        <v>0</v>
      </c>
      <c r="D6" s="46"/>
      <c r="E6" s="46"/>
      <c r="F6" s="46"/>
      <c r="G6" s="46"/>
      <c r="H6" s="46"/>
      <c r="I6" s="46"/>
    </row>
    <row r="7" spans="2:10" x14ac:dyDescent="0.2">
      <c r="B7" s="46"/>
      <c r="C7" s="69">
        <v>0</v>
      </c>
      <c r="D7" s="46"/>
      <c r="E7" s="46"/>
      <c r="F7" s="46"/>
      <c r="G7" s="46"/>
      <c r="H7" s="46"/>
      <c r="I7" s="46"/>
    </row>
    <row r="8" spans="2:10" x14ac:dyDescent="0.2">
      <c r="B8" s="46"/>
      <c r="C8" s="69"/>
      <c r="D8" s="46"/>
      <c r="E8" s="46"/>
      <c r="F8" s="46"/>
      <c r="G8" s="46"/>
      <c r="H8" s="46"/>
      <c r="I8" s="46"/>
    </row>
    <row r="9" spans="2:10" x14ac:dyDescent="0.2">
      <c r="B9" s="46"/>
      <c r="C9" s="47"/>
      <c r="D9" s="46"/>
      <c r="E9" s="46"/>
      <c r="F9" s="46"/>
      <c r="G9" s="46"/>
      <c r="H9" s="46"/>
      <c r="I9" s="46"/>
    </row>
    <row r="10" spans="2:10" x14ac:dyDescent="0.2">
      <c r="B10" s="46"/>
      <c r="C10" s="47">
        <f>SUM(C5:C8)</f>
        <v>353.11</v>
      </c>
      <c r="D10" s="46"/>
      <c r="E10" s="46"/>
      <c r="F10" s="46"/>
      <c r="G10" s="46"/>
      <c r="H10" s="46"/>
      <c r="I10" s="49">
        <f>I5</f>
        <v>0</v>
      </c>
    </row>
    <row r="11" spans="2:10" x14ac:dyDescent="0.2">
      <c r="B11" s="46"/>
      <c r="C11" s="47"/>
      <c r="D11" s="46"/>
      <c r="E11" s="46"/>
      <c r="F11" s="46"/>
      <c r="G11" s="46"/>
      <c r="H11" s="46"/>
      <c r="I11" s="46"/>
    </row>
    <row r="12" spans="2:10" x14ac:dyDescent="0.2">
      <c r="B12" s="46"/>
      <c r="C12" s="47"/>
      <c r="D12" s="46"/>
      <c r="E12" s="46"/>
      <c r="F12" s="46"/>
      <c r="G12" s="46"/>
      <c r="H12" s="46"/>
      <c r="I12" s="46"/>
    </row>
    <row r="13" spans="2:10" x14ac:dyDescent="0.2">
      <c r="B13" s="60" t="s">
        <v>163</v>
      </c>
      <c r="C13" s="46"/>
      <c r="D13" s="46"/>
      <c r="E13" s="46"/>
      <c r="F13" s="46"/>
      <c r="G13" s="46"/>
      <c r="H13" s="60" t="s">
        <v>174</v>
      </c>
      <c r="I13" s="46"/>
    </row>
    <row r="14" spans="2:10" x14ac:dyDescent="0.2">
      <c r="B14" s="72" t="s">
        <v>18</v>
      </c>
      <c r="C14" s="69">
        <v>9.4700000000000006</v>
      </c>
      <c r="D14" s="46"/>
      <c r="E14" s="46"/>
      <c r="F14" s="46"/>
      <c r="G14" s="46"/>
      <c r="H14" s="57" t="s">
        <v>179</v>
      </c>
      <c r="I14" s="47">
        <v>128.38</v>
      </c>
    </row>
    <row r="15" spans="2:10" x14ac:dyDescent="0.2">
      <c r="B15" s="56" t="s">
        <v>176</v>
      </c>
      <c r="C15" s="69">
        <v>202.3</v>
      </c>
      <c r="D15" s="46"/>
      <c r="E15" s="46"/>
      <c r="F15" s="46"/>
      <c r="G15" s="46"/>
      <c r="H15" s="46"/>
      <c r="I15" s="46"/>
    </row>
    <row r="16" spans="2:10" x14ac:dyDescent="0.2">
      <c r="B16" s="57" t="s">
        <v>177</v>
      </c>
      <c r="C16" s="69">
        <v>6.99</v>
      </c>
      <c r="D16" s="46"/>
      <c r="E16" s="46"/>
      <c r="F16" s="46"/>
      <c r="G16" s="46"/>
      <c r="H16" s="46"/>
      <c r="I16" s="46"/>
    </row>
    <row r="17" spans="2:9" x14ac:dyDescent="0.2">
      <c r="B17" s="48" t="s">
        <v>178</v>
      </c>
      <c r="C17" s="47">
        <v>850</v>
      </c>
      <c r="D17" s="46"/>
      <c r="E17" s="46"/>
      <c r="F17" s="46"/>
      <c r="G17" s="46"/>
      <c r="H17" s="46"/>
      <c r="I17" s="46"/>
    </row>
    <row r="18" spans="2:9" x14ac:dyDescent="0.2">
      <c r="B18" s="90"/>
      <c r="C18" s="47">
        <v>0</v>
      </c>
      <c r="D18" s="46"/>
      <c r="E18" s="46"/>
      <c r="F18" s="46"/>
      <c r="G18" s="46"/>
      <c r="H18" s="46"/>
      <c r="I18" s="46"/>
    </row>
    <row r="19" spans="2:9" x14ac:dyDescent="0.2">
      <c r="B19" s="90"/>
      <c r="C19" s="47">
        <v>0</v>
      </c>
      <c r="D19" s="46"/>
      <c r="E19" s="46"/>
      <c r="F19" s="46"/>
      <c r="G19" s="46"/>
      <c r="H19" s="46"/>
      <c r="I19" s="47">
        <f>SUM(I14:I18)</f>
        <v>128.38</v>
      </c>
    </row>
    <row r="20" spans="2:9" x14ac:dyDescent="0.2">
      <c r="B20" s="46"/>
      <c r="C20" s="46"/>
      <c r="D20" s="46"/>
      <c r="E20" s="46"/>
      <c r="F20" s="46"/>
      <c r="G20" s="46"/>
      <c r="H20" s="46"/>
      <c r="I20" s="46"/>
    </row>
    <row r="21" spans="2:9" x14ac:dyDescent="0.2">
      <c r="B21" s="46"/>
      <c r="C21" s="49">
        <f>SUM(C14:C19)</f>
        <v>1068.76</v>
      </c>
      <c r="D21" s="46"/>
      <c r="E21" s="46"/>
      <c r="F21" s="46"/>
      <c r="G21" s="46"/>
      <c r="H21" s="46"/>
      <c r="I21" s="46"/>
    </row>
    <row r="22" spans="2:9" x14ac:dyDescent="0.2">
      <c r="B22" s="60" t="s">
        <v>5</v>
      </c>
      <c r="C22" s="77">
        <f>SUM(C10,-C21)</f>
        <v>-715.65</v>
      </c>
      <c r="D22" s="46"/>
      <c r="E22" s="46"/>
      <c r="F22" s="46"/>
      <c r="G22" s="46"/>
      <c r="H22" s="46"/>
      <c r="I22" s="46"/>
    </row>
    <row r="23" spans="2:9" x14ac:dyDescent="0.2">
      <c r="B23" s="46"/>
      <c r="C23" s="46"/>
      <c r="D23" s="46"/>
      <c r="E23" s="46"/>
      <c r="F23" s="46"/>
      <c r="G23" s="46"/>
      <c r="H23" s="46"/>
      <c r="I23" s="46"/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76BD8-7DBA-47C1-8269-C4CA76FBCE54}">
  <sheetPr>
    <pageSetUpPr fitToPage="1"/>
  </sheetPr>
  <dimension ref="B2:O185"/>
  <sheetViews>
    <sheetView topLeftCell="A67" zoomScaleNormal="100" workbookViewId="0">
      <selection activeCell="P164" sqref="P164"/>
    </sheetView>
  </sheetViews>
  <sheetFormatPr baseColWidth="10" defaultRowHeight="15" x14ac:dyDescent="0.2"/>
  <cols>
    <col min="3" max="3" width="20" customWidth="1"/>
    <col min="4" max="5" width="17.5" customWidth="1"/>
    <col min="6" max="6" width="12.5" style="1" customWidth="1"/>
    <col min="8" max="8" width="11.83203125" bestFit="1" customWidth="1"/>
    <col min="11" max="11" width="11.5" style="1"/>
    <col min="15" max="15" width="12" bestFit="1" customWidth="1"/>
  </cols>
  <sheetData>
    <row r="2" spans="2:15" x14ac:dyDescent="0.2">
      <c r="B2" s="46" t="s">
        <v>156</v>
      </c>
      <c r="C2" s="46"/>
      <c r="D2" s="46"/>
      <c r="E2" s="46"/>
      <c r="F2" s="47"/>
      <c r="G2" s="46"/>
      <c r="H2" s="46"/>
      <c r="I2" s="46"/>
      <c r="J2" s="46"/>
      <c r="K2" s="47"/>
      <c r="L2" s="46"/>
      <c r="M2" s="46"/>
      <c r="N2" s="46"/>
      <c r="O2" s="46"/>
    </row>
    <row r="3" spans="2:15" x14ac:dyDescent="0.2">
      <c r="B3" s="46" t="s">
        <v>119</v>
      </c>
      <c r="C3" s="46"/>
      <c r="D3" s="46"/>
      <c r="E3" s="46"/>
      <c r="F3" s="47"/>
      <c r="G3" s="46"/>
      <c r="H3" s="46"/>
      <c r="I3" s="46"/>
      <c r="J3" s="46"/>
      <c r="K3" s="47"/>
      <c r="L3" s="46"/>
      <c r="M3" s="46"/>
      <c r="N3" s="46"/>
      <c r="O3" s="46"/>
    </row>
    <row r="4" spans="2:15" x14ac:dyDescent="0.2">
      <c r="B4" s="46"/>
      <c r="C4" s="46"/>
      <c r="D4" s="46"/>
      <c r="E4" s="46"/>
      <c r="F4" s="47"/>
      <c r="G4" s="46"/>
      <c r="H4" s="46"/>
      <c r="I4" s="46"/>
      <c r="J4" s="46"/>
      <c r="K4" s="47"/>
      <c r="L4" s="46"/>
      <c r="M4" s="46"/>
      <c r="N4" s="46"/>
      <c r="O4" s="46"/>
    </row>
    <row r="5" spans="2:15" x14ac:dyDescent="0.2">
      <c r="B5" s="46" t="s">
        <v>26</v>
      </c>
      <c r="C5" s="46"/>
      <c r="D5" s="46"/>
      <c r="E5" s="46"/>
      <c r="F5" s="47" t="s">
        <v>24</v>
      </c>
      <c r="G5" s="46"/>
      <c r="H5" s="46"/>
      <c r="I5" s="46"/>
      <c r="J5" s="46"/>
      <c r="K5" s="47" t="s">
        <v>25</v>
      </c>
      <c r="L5" s="46"/>
      <c r="M5" s="46"/>
      <c r="N5" s="46"/>
      <c r="O5" s="46" t="s">
        <v>3</v>
      </c>
    </row>
    <row r="6" spans="2:15" x14ac:dyDescent="0.2">
      <c r="B6" s="46"/>
      <c r="C6" s="48" t="s">
        <v>36</v>
      </c>
      <c r="D6" s="48"/>
      <c r="E6" s="46"/>
      <c r="F6" s="47">
        <v>30194.5</v>
      </c>
      <c r="G6" s="46" t="s">
        <v>136</v>
      </c>
      <c r="H6" s="46"/>
      <c r="I6" s="46"/>
      <c r="J6" s="46"/>
      <c r="K6" s="47">
        <v>0</v>
      </c>
      <c r="L6" s="46"/>
      <c r="M6" s="46"/>
      <c r="N6" s="46"/>
      <c r="O6" s="49">
        <f t="shared" ref="O6:O26" si="0">SUM(F6,K6)</f>
        <v>30194.5</v>
      </c>
    </row>
    <row r="7" spans="2:15" x14ac:dyDescent="0.2">
      <c r="B7" s="46"/>
      <c r="C7" s="50" t="s">
        <v>28</v>
      </c>
      <c r="D7" s="50"/>
      <c r="E7" s="46"/>
      <c r="F7" s="47">
        <v>3250.73</v>
      </c>
      <c r="G7" s="46"/>
      <c r="H7" s="46"/>
      <c r="I7" s="46"/>
      <c r="J7" s="46"/>
      <c r="K7" s="47">
        <v>0</v>
      </c>
      <c r="L7" s="46"/>
      <c r="M7" s="46"/>
      <c r="N7" s="46"/>
      <c r="O7" s="49">
        <f t="shared" si="0"/>
        <v>3250.73</v>
      </c>
    </row>
    <row r="8" spans="2:15" x14ac:dyDescent="0.2">
      <c r="B8" s="46"/>
      <c r="C8" s="51" t="s">
        <v>27</v>
      </c>
      <c r="D8" s="51"/>
      <c r="E8" s="46"/>
      <c r="F8" s="47">
        <v>25725.41</v>
      </c>
      <c r="G8" s="46"/>
      <c r="H8" s="46"/>
      <c r="I8" s="46"/>
      <c r="J8" s="46"/>
      <c r="K8" s="47">
        <v>0</v>
      </c>
      <c r="L8" s="46"/>
      <c r="M8" s="46"/>
      <c r="N8" s="46"/>
      <c r="O8" s="49">
        <f t="shared" si="0"/>
        <v>25725.41</v>
      </c>
    </row>
    <row r="9" spans="2:15" x14ac:dyDescent="0.2">
      <c r="B9" s="46"/>
      <c r="C9" s="52" t="s">
        <v>1</v>
      </c>
      <c r="D9" s="52"/>
      <c r="E9" s="46"/>
      <c r="F9" s="47">
        <v>260</v>
      </c>
      <c r="G9" s="46"/>
      <c r="H9" s="46"/>
      <c r="I9" s="46"/>
      <c r="J9" s="46"/>
      <c r="K9" s="47">
        <v>0</v>
      </c>
      <c r="L9" s="46"/>
      <c r="M9" s="46"/>
      <c r="N9" s="46"/>
      <c r="O9" s="49">
        <f>SUM(F9,K9)</f>
        <v>260</v>
      </c>
    </row>
    <row r="10" spans="2:15" x14ac:dyDescent="0.2">
      <c r="B10" s="46"/>
      <c r="C10" s="53" t="s">
        <v>29</v>
      </c>
      <c r="D10" s="53"/>
      <c r="E10" s="46"/>
      <c r="F10" s="47">
        <v>0</v>
      </c>
      <c r="G10" s="46"/>
      <c r="H10" s="46"/>
      <c r="I10" s="46"/>
      <c r="J10" s="46"/>
      <c r="K10" s="47">
        <v>0</v>
      </c>
      <c r="L10" s="46"/>
      <c r="M10" s="46"/>
      <c r="N10" s="46"/>
      <c r="O10" s="49">
        <f t="shared" si="0"/>
        <v>0</v>
      </c>
    </row>
    <row r="11" spans="2:15" x14ac:dyDescent="0.2">
      <c r="B11" s="46"/>
      <c r="C11" s="53" t="s">
        <v>106</v>
      </c>
      <c r="D11" s="53"/>
      <c r="E11" s="46"/>
      <c r="F11" s="47">
        <v>0</v>
      </c>
      <c r="G11" s="46"/>
      <c r="H11" s="46"/>
      <c r="I11" s="46"/>
      <c r="J11" s="46"/>
      <c r="K11" s="47">
        <v>0</v>
      </c>
      <c r="L11" s="46"/>
      <c r="M11" s="46"/>
      <c r="N11" s="46"/>
      <c r="O11" s="49">
        <f t="shared" si="0"/>
        <v>0</v>
      </c>
    </row>
    <row r="12" spans="2:15" x14ac:dyDescent="0.2">
      <c r="B12" s="46"/>
      <c r="C12" s="46" t="s">
        <v>85</v>
      </c>
      <c r="D12" s="46"/>
      <c r="E12" s="46"/>
      <c r="F12" s="47">
        <v>4098.8999999999996</v>
      </c>
      <c r="G12" s="46"/>
      <c r="H12" s="46"/>
      <c r="I12" s="46"/>
      <c r="J12" s="46"/>
      <c r="K12" s="47">
        <v>2200</v>
      </c>
      <c r="L12" s="46"/>
      <c r="M12" s="46"/>
      <c r="N12" s="46"/>
      <c r="O12" s="49">
        <f>SUM(F12,K12)</f>
        <v>6298.9</v>
      </c>
    </row>
    <row r="13" spans="2:15" x14ac:dyDescent="0.2">
      <c r="B13" s="46"/>
      <c r="C13" s="54" t="s">
        <v>18</v>
      </c>
      <c r="D13" s="54"/>
      <c r="E13" s="46"/>
      <c r="F13" s="47">
        <v>23.19</v>
      </c>
      <c r="G13" s="46"/>
      <c r="H13" s="46"/>
      <c r="I13" s="46"/>
      <c r="J13" s="46"/>
      <c r="K13" s="47">
        <v>23.19</v>
      </c>
      <c r="L13" s="46"/>
      <c r="M13" s="46"/>
      <c r="N13" s="46"/>
      <c r="O13" s="49">
        <f t="shared" si="0"/>
        <v>46.38</v>
      </c>
    </row>
    <row r="14" spans="2:15" x14ac:dyDescent="0.2">
      <c r="B14" s="46"/>
      <c r="C14" s="54" t="s">
        <v>86</v>
      </c>
      <c r="D14" s="54"/>
      <c r="E14" s="46"/>
      <c r="F14" s="47">
        <v>0</v>
      </c>
      <c r="G14" s="46"/>
      <c r="H14" s="46"/>
      <c r="I14" s="46"/>
      <c r="J14" s="46"/>
      <c r="K14" s="47">
        <v>0</v>
      </c>
      <c r="L14" s="46"/>
      <c r="M14" s="46"/>
      <c r="N14" s="46"/>
      <c r="O14" s="49">
        <f t="shared" si="0"/>
        <v>0</v>
      </c>
    </row>
    <row r="15" spans="2:15" x14ac:dyDescent="0.2">
      <c r="B15" s="46"/>
      <c r="C15" s="55" t="s">
        <v>46</v>
      </c>
      <c r="D15" s="55"/>
      <c r="E15" s="46"/>
      <c r="F15" s="47">
        <v>158.78</v>
      </c>
      <c r="G15" s="46"/>
      <c r="H15" s="46"/>
      <c r="I15" s="46"/>
      <c r="J15" s="46"/>
      <c r="K15" s="47">
        <v>0</v>
      </c>
      <c r="L15" s="46"/>
      <c r="M15" s="46"/>
      <c r="N15" s="46"/>
      <c r="O15" s="49">
        <f t="shared" si="0"/>
        <v>158.78</v>
      </c>
    </row>
    <row r="16" spans="2:15" x14ac:dyDescent="0.2">
      <c r="B16" s="46"/>
      <c r="C16" s="55" t="s">
        <v>47</v>
      </c>
      <c r="D16" s="55"/>
      <c r="E16" s="46"/>
      <c r="F16" s="47">
        <v>0</v>
      </c>
      <c r="G16" s="46"/>
      <c r="H16" s="46"/>
      <c r="I16" s="46"/>
      <c r="J16" s="46"/>
      <c r="K16" s="47">
        <v>0</v>
      </c>
      <c r="L16" s="46"/>
      <c r="M16" s="46"/>
      <c r="N16" s="46"/>
      <c r="O16" s="49">
        <f t="shared" si="0"/>
        <v>0</v>
      </c>
    </row>
    <row r="17" spans="2:15" x14ac:dyDescent="0.2">
      <c r="B17" s="46"/>
      <c r="C17" s="55" t="s">
        <v>87</v>
      </c>
      <c r="D17" s="55"/>
      <c r="E17" s="46"/>
      <c r="F17" s="47">
        <v>0</v>
      </c>
      <c r="G17" s="46"/>
      <c r="H17" s="46"/>
      <c r="I17" s="46"/>
      <c r="J17" s="46"/>
      <c r="K17" s="47">
        <v>0</v>
      </c>
      <c r="L17" s="46"/>
      <c r="M17" s="46"/>
      <c r="N17" s="46"/>
      <c r="O17" s="49">
        <f t="shared" si="0"/>
        <v>0</v>
      </c>
    </row>
    <row r="18" spans="2:15" x14ac:dyDescent="0.2">
      <c r="B18" s="46"/>
      <c r="C18" s="56" t="s">
        <v>31</v>
      </c>
      <c r="D18" s="56"/>
      <c r="E18" s="46"/>
      <c r="F18" s="47">
        <v>0</v>
      </c>
      <c r="G18" s="46"/>
      <c r="H18" s="46"/>
      <c r="I18" s="46"/>
      <c r="J18" s="46"/>
      <c r="K18" s="47">
        <v>0</v>
      </c>
      <c r="L18" s="46"/>
      <c r="M18" s="46"/>
      <c r="N18" s="46"/>
      <c r="O18" s="49">
        <f t="shared" si="0"/>
        <v>0</v>
      </c>
    </row>
    <row r="19" spans="2:15" x14ac:dyDescent="0.2">
      <c r="B19" s="46"/>
      <c r="C19" s="56" t="s">
        <v>90</v>
      </c>
      <c r="D19" s="56"/>
      <c r="E19" s="46"/>
      <c r="F19" s="47">
        <v>0</v>
      </c>
      <c r="G19" s="46"/>
      <c r="H19" s="46"/>
      <c r="I19" s="46"/>
      <c r="J19" s="46"/>
      <c r="K19" s="47">
        <v>0</v>
      </c>
      <c r="L19" s="46"/>
      <c r="M19" s="46"/>
      <c r="N19" s="46"/>
      <c r="O19" s="49">
        <f t="shared" si="0"/>
        <v>0</v>
      </c>
    </row>
    <row r="20" spans="2:15" x14ac:dyDescent="0.2">
      <c r="B20" s="46"/>
      <c r="C20" s="57" t="s">
        <v>33</v>
      </c>
      <c r="D20" s="57"/>
      <c r="E20" s="46"/>
      <c r="F20" s="47">
        <v>0</v>
      </c>
      <c r="G20" s="46"/>
      <c r="H20" s="46"/>
      <c r="I20" s="46"/>
      <c r="J20" s="46"/>
      <c r="K20" s="47">
        <v>0</v>
      </c>
      <c r="L20" s="46"/>
      <c r="M20" s="46"/>
      <c r="N20" s="46"/>
      <c r="O20" s="49">
        <f t="shared" si="0"/>
        <v>0</v>
      </c>
    </row>
    <row r="21" spans="2:15" x14ac:dyDescent="0.2">
      <c r="B21" s="46"/>
      <c r="C21" s="57" t="s">
        <v>34</v>
      </c>
      <c r="D21" s="57"/>
      <c r="E21" s="46"/>
      <c r="F21" s="47">
        <v>0</v>
      </c>
      <c r="G21" s="46"/>
      <c r="H21" s="46"/>
      <c r="I21" s="46"/>
      <c r="J21" s="46"/>
      <c r="K21" s="47">
        <v>0</v>
      </c>
      <c r="L21" s="46"/>
      <c r="M21" s="46"/>
      <c r="N21" s="46"/>
      <c r="O21" s="49">
        <f t="shared" si="0"/>
        <v>0</v>
      </c>
    </row>
    <row r="22" spans="2:15" x14ac:dyDescent="0.2">
      <c r="B22" s="46"/>
      <c r="C22" s="57" t="s">
        <v>35</v>
      </c>
      <c r="D22" s="57"/>
      <c r="E22" s="46"/>
      <c r="F22" s="47">
        <v>0</v>
      </c>
      <c r="G22" s="46"/>
      <c r="H22" s="46"/>
      <c r="I22" s="46"/>
      <c r="J22" s="46"/>
      <c r="K22" s="47">
        <v>0</v>
      </c>
      <c r="L22" s="46"/>
      <c r="M22" s="46"/>
      <c r="N22" s="46"/>
      <c r="O22" s="49">
        <f t="shared" si="0"/>
        <v>0</v>
      </c>
    </row>
    <row r="23" spans="2:15" x14ac:dyDescent="0.2">
      <c r="B23" s="46"/>
      <c r="C23" s="58" t="s">
        <v>30</v>
      </c>
      <c r="D23" s="58"/>
      <c r="E23" s="46"/>
      <c r="F23" s="47">
        <v>215.55</v>
      </c>
      <c r="G23" s="46"/>
      <c r="H23" s="46"/>
      <c r="I23" s="46"/>
      <c r="J23" s="46"/>
      <c r="K23" s="47">
        <v>0</v>
      </c>
      <c r="L23" s="46"/>
      <c r="M23" s="46"/>
      <c r="N23" s="46"/>
      <c r="O23" s="49">
        <f t="shared" si="0"/>
        <v>215.55</v>
      </c>
    </row>
    <row r="24" spans="2:15" x14ac:dyDescent="0.2">
      <c r="B24" s="46"/>
      <c r="C24" s="46" t="s">
        <v>32</v>
      </c>
      <c r="D24" s="46"/>
      <c r="E24" s="46"/>
      <c r="F24" s="47">
        <v>0</v>
      </c>
      <c r="G24" s="46"/>
      <c r="H24" s="46"/>
      <c r="I24" s="46"/>
      <c r="J24" s="46"/>
      <c r="K24" s="47">
        <v>0</v>
      </c>
      <c r="L24" s="46"/>
      <c r="M24" s="46"/>
      <c r="N24" s="46"/>
      <c r="O24" s="49">
        <f t="shared" si="0"/>
        <v>0</v>
      </c>
    </row>
    <row r="25" spans="2:15" x14ac:dyDescent="0.2">
      <c r="B25" s="46"/>
      <c r="C25" s="46" t="s">
        <v>109</v>
      </c>
      <c r="D25" s="46"/>
      <c r="E25" s="46"/>
      <c r="F25" s="47">
        <v>123</v>
      </c>
      <c r="G25" s="46"/>
      <c r="H25" s="46"/>
      <c r="I25" s="46"/>
      <c r="J25" s="46"/>
      <c r="K25" s="47">
        <v>0</v>
      </c>
      <c r="L25" s="46"/>
      <c r="M25" s="46"/>
      <c r="N25" s="46"/>
      <c r="O25" s="49">
        <f t="shared" si="0"/>
        <v>123</v>
      </c>
    </row>
    <row r="26" spans="2:15" x14ac:dyDescent="0.2">
      <c r="B26" s="46"/>
      <c r="C26" s="59" t="s">
        <v>120</v>
      </c>
      <c r="D26" s="59"/>
      <c r="E26" s="46"/>
      <c r="F26" s="47">
        <v>2000</v>
      </c>
      <c r="G26" s="46"/>
      <c r="H26" s="46"/>
      <c r="I26" s="46"/>
      <c r="J26" s="46"/>
      <c r="K26" s="47">
        <v>0</v>
      </c>
      <c r="L26" s="46"/>
      <c r="M26" s="46"/>
      <c r="N26" s="46"/>
      <c r="O26" s="49">
        <f t="shared" si="0"/>
        <v>2000</v>
      </c>
    </row>
    <row r="27" spans="2:15" x14ac:dyDescent="0.2">
      <c r="B27" s="46"/>
      <c r="C27" s="46"/>
      <c r="D27" s="46"/>
      <c r="E27" s="46"/>
      <c r="F27" s="47"/>
      <c r="G27" s="46"/>
      <c r="H27" s="46"/>
      <c r="I27" s="46"/>
      <c r="J27" s="46"/>
      <c r="K27" s="47"/>
      <c r="L27" s="46"/>
      <c r="M27" s="46"/>
      <c r="N27" s="46"/>
      <c r="O27" s="46"/>
    </row>
    <row r="28" spans="2:15" x14ac:dyDescent="0.2">
      <c r="B28" s="46"/>
      <c r="C28" s="46"/>
      <c r="D28" s="46"/>
      <c r="E28" s="46"/>
      <c r="F28" s="47">
        <f>SUM(F6:F26)</f>
        <v>66050.06</v>
      </c>
      <c r="G28" s="46"/>
      <c r="H28" s="46"/>
      <c r="I28" s="46"/>
      <c r="J28" s="46"/>
      <c r="K28" s="47">
        <f>SUM(K6:K26)</f>
        <v>2223.19</v>
      </c>
      <c r="L28" s="46"/>
      <c r="M28" s="46"/>
      <c r="N28" s="46"/>
      <c r="O28" s="49">
        <f>SUM(F28,K28)</f>
        <v>68273.25</v>
      </c>
    </row>
    <row r="29" spans="2:15" x14ac:dyDescent="0.2">
      <c r="B29" s="46"/>
      <c r="C29" s="46"/>
      <c r="D29" s="46"/>
      <c r="E29" s="46"/>
      <c r="F29" s="47"/>
      <c r="G29" s="46"/>
      <c r="H29" s="46"/>
      <c r="I29" s="46"/>
      <c r="J29" s="46"/>
      <c r="K29" s="47"/>
      <c r="L29" s="46" t="s">
        <v>121</v>
      </c>
      <c r="M29" s="46"/>
      <c r="N29" s="46"/>
      <c r="O29" s="49">
        <f>SUM(O6:O26)</f>
        <v>68273.25</v>
      </c>
    </row>
    <row r="30" spans="2:15" x14ac:dyDescent="0.2">
      <c r="B30" s="46"/>
      <c r="C30" s="46"/>
      <c r="D30" s="46"/>
      <c r="E30" s="46"/>
      <c r="F30" s="47"/>
      <c r="G30" s="46"/>
      <c r="H30" s="46"/>
      <c r="I30" s="46"/>
      <c r="J30" s="46"/>
      <c r="K30" s="47"/>
      <c r="L30" s="46"/>
      <c r="M30" s="46"/>
      <c r="N30" s="46"/>
      <c r="O30" s="49"/>
    </row>
    <row r="31" spans="2:15" x14ac:dyDescent="0.2">
      <c r="B31" s="46"/>
      <c r="C31" s="46"/>
      <c r="D31" s="46"/>
      <c r="E31" s="46"/>
      <c r="F31" s="47"/>
      <c r="G31" s="46"/>
      <c r="H31" s="46"/>
      <c r="I31" s="46"/>
      <c r="J31" s="46"/>
      <c r="K31" s="47"/>
      <c r="L31" s="46"/>
      <c r="M31" s="46"/>
      <c r="N31" s="46"/>
      <c r="O31" s="49"/>
    </row>
    <row r="32" spans="2:15" x14ac:dyDescent="0.2">
      <c r="B32" s="46"/>
      <c r="C32" s="46"/>
      <c r="D32" s="46"/>
      <c r="E32" s="46"/>
      <c r="F32" s="47"/>
      <c r="G32" s="46"/>
      <c r="H32" s="46"/>
      <c r="I32" s="46"/>
      <c r="J32" s="46"/>
      <c r="K32" s="47"/>
      <c r="L32" s="46"/>
      <c r="M32" s="46"/>
      <c r="N32" s="46"/>
      <c r="O32" s="49"/>
    </row>
    <row r="33" spans="2:15" x14ac:dyDescent="0.2">
      <c r="B33" s="46"/>
      <c r="C33" s="46"/>
      <c r="D33" s="46"/>
      <c r="E33" s="46"/>
      <c r="F33" s="47"/>
      <c r="G33" s="46"/>
      <c r="H33" s="46"/>
      <c r="I33" s="46"/>
      <c r="J33" s="46"/>
      <c r="K33" s="47"/>
      <c r="L33" s="46"/>
      <c r="M33" s="46"/>
      <c r="N33" s="46"/>
      <c r="O33" s="49"/>
    </row>
    <row r="34" spans="2:15" x14ac:dyDescent="0.2">
      <c r="B34" s="46" t="s">
        <v>122</v>
      </c>
      <c r="C34" s="46"/>
      <c r="D34" s="46"/>
      <c r="E34" s="46"/>
      <c r="F34" s="47"/>
      <c r="G34" s="46"/>
      <c r="H34" s="46"/>
      <c r="I34" s="46"/>
      <c r="J34" s="46"/>
      <c r="K34" s="47"/>
      <c r="L34" s="46"/>
      <c r="M34" s="46"/>
      <c r="N34" s="46"/>
      <c r="O34" s="46"/>
    </row>
    <row r="35" spans="2:15" x14ac:dyDescent="0.2">
      <c r="B35" s="46"/>
      <c r="C35" s="46"/>
      <c r="D35" s="46"/>
      <c r="E35" s="46"/>
      <c r="F35" s="47"/>
      <c r="G35" s="46"/>
      <c r="H35" s="46"/>
      <c r="I35" s="46"/>
      <c r="J35" s="46"/>
      <c r="K35" s="47"/>
      <c r="L35" s="46"/>
      <c r="M35" s="46"/>
      <c r="N35" s="46"/>
      <c r="O35" s="46"/>
    </row>
    <row r="36" spans="2:15" x14ac:dyDescent="0.2">
      <c r="B36" s="46"/>
      <c r="C36" s="46"/>
      <c r="D36" s="46"/>
      <c r="E36" s="46"/>
      <c r="F36" s="47"/>
      <c r="G36" s="46"/>
      <c r="H36" s="46"/>
      <c r="I36" s="46"/>
      <c r="J36" s="46"/>
      <c r="K36" s="47"/>
      <c r="L36" s="46"/>
      <c r="M36" s="46"/>
      <c r="N36" s="46"/>
      <c r="O36" s="46"/>
    </row>
    <row r="37" spans="2:15" x14ac:dyDescent="0.2">
      <c r="B37" s="46" t="s">
        <v>26</v>
      </c>
      <c r="C37" s="46"/>
      <c r="D37" s="46"/>
      <c r="E37" s="46"/>
      <c r="F37" s="47" t="s">
        <v>24</v>
      </c>
      <c r="G37" s="46"/>
      <c r="H37" s="46"/>
      <c r="I37" s="46"/>
      <c r="J37" s="46"/>
      <c r="K37" s="47" t="s">
        <v>25</v>
      </c>
      <c r="L37" s="46"/>
      <c r="M37" s="46"/>
      <c r="N37" s="46"/>
      <c r="O37" s="46" t="s">
        <v>3</v>
      </c>
    </row>
    <row r="38" spans="2:15" x14ac:dyDescent="0.2">
      <c r="B38" s="46"/>
      <c r="C38" s="48" t="s">
        <v>36</v>
      </c>
      <c r="D38" s="48"/>
      <c r="E38" s="46"/>
      <c r="F38" s="47">
        <v>3100.35</v>
      </c>
      <c r="G38" s="46"/>
      <c r="H38" s="46"/>
      <c r="I38" s="46"/>
      <c r="J38" s="46"/>
      <c r="K38" s="47">
        <v>0</v>
      </c>
      <c r="L38" s="46"/>
      <c r="M38" s="46"/>
      <c r="N38" s="46"/>
      <c r="O38" s="49">
        <f t="shared" ref="O38:O58" si="1">SUM(F38,K38)</f>
        <v>3100.35</v>
      </c>
    </row>
    <row r="39" spans="2:15" x14ac:dyDescent="0.2">
      <c r="B39" s="46"/>
      <c r="C39" s="50" t="s">
        <v>28</v>
      </c>
      <c r="D39" s="50"/>
      <c r="E39" s="46"/>
      <c r="F39" s="47">
        <v>2271.9699999999998</v>
      </c>
      <c r="G39" s="46"/>
      <c r="H39" s="46"/>
      <c r="I39" s="46"/>
      <c r="J39" s="46"/>
      <c r="K39" s="47">
        <v>0</v>
      </c>
      <c r="L39" s="46"/>
      <c r="M39" s="46"/>
      <c r="N39" s="46"/>
      <c r="O39" s="49">
        <f t="shared" si="1"/>
        <v>2271.9699999999998</v>
      </c>
    </row>
    <row r="40" spans="2:15" x14ac:dyDescent="0.2">
      <c r="B40" s="46"/>
      <c r="C40" s="51" t="s">
        <v>27</v>
      </c>
      <c r="D40" s="51"/>
      <c r="E40" s="46"/>
      <c r="F40" s="47">
        <v>0</v>
      </c>
      <c r="G40" s="46"/>
      <c r="H40" s="46"/>
      <c r="I40" s="46"/>
      <c r="J40" s="46"/>
      <c r="K40" s="47">
        <v>0</v>
      </c>
      <c r="L40" s="46"/>
      <c r="M40" s="46"/>
      <c r="N40" s="46"/>
      <c r="O40" s="49">
        <f t="shared" si="1"/>
        <v>0</v>
      </c>
    </row>
    <row r="41" spans="2:15" x14ac:dyDescent="0.2">
      <c r="B41" s="46"/>
      <c r="C41" s="52" t="s">
        <v>1</v>
      </c>
      <c r="D41" s="52"/>
      <c r="E41" s="46"/>
      <c r="F41" s="47">
        <v>0</v>
      </c>
      <c r="G41" s="46"/>
      <c r="H41" s="46"/>
      <c r="I41" s="46"/>
      <c r="J41" s="46"/>
      <c r="K41" s="47">
        <v>0</v>
      </c>
      <c r="L41" s="46"/>
      <c r="M41" s="46"/>
      <c r="N41" s="46"/>
      <c r="O41" s="49">
        <f t="shared" si="1"/>
        <v>0</v>
      </c>
    </row>
    <row r="42" spans="2:15" x14ac:dyDescent="0.2">
      <c r="B42" s="46"/>
      <c r="C42" s="53" t="s">
        <v>29</v>
      </c>
      <c r="D42" s="53"/>
      <c r="E42" s="46"/>
      <c r="F42" s="47">
        <v>0</v>
      </c>
      <c r="G42" s="46"/>
      <c r="H42" s="46"/>
      <c r="I42" s="46"/>
      <c r="J42" s="46"/>
      <c r="K42" s="47">
        <v>0</v>
      </c>
      <c r="L42" s="46"/>
      <c r="M42" s="46"/>
      <c r="N42" s="46"/>
      <c r="O42" s="49">
        <f t="shared" si="1"/>
        <v>0</v>
      </c>
    </row>
    <row r="43" spans="2:15" x14ac:dyDescent="0.2">
      <c r="B43" s="46"/>
      <c r="C43" s="53" t="s">
        <v>107</v>
      </c>
      <c r="D43" s="53"/>
      <c r="E43" s="46"/>
      <c r="F43" s="47">
        <v>83.69</v>
      </c>
      <c r="G43" s="46"/>
      <c r="H43" s="46"/>
      <c r="I43" s="46"/>
      <c r="J43" s="46"/>
      <c r="K43" s="47">
        <v>0</v>
      </c>
      <c r="L43" s="46"/>
      <c r="M43" s="46"/>
      <c r="N43" s="46"/>
      <c r="O43" s="49">
        <f t="shared" si="1"/>
        <v>83.69</v>
      </c>
    </row>
    <row r="44" spans="2:15" x14ac:dyDescent="0.2">
      <c r="B44" s="46"/>
      <c r="C44" s="46" t="s">
        <v>85</v>
      </c>
      <c r="D44" s="46"/>
      <c r="E44" s="46"/>
      <c r="F44" s="47">
        <v>5760</v>
      </c>
      <c r="G44" s="46"/>
      <c r="H44" s="46"/>
      <c r="I44" s="46"/>
      <c r="J44" s="46"/>
      <c r="K44" s="47">
        <v>0</v>
      </c>
      <c r="L44" s="46"/>
      <c r="M44" s="46"/>
      <c r="N44" s="46"/>
      <c r="O44" s="49">
        <f t="shared" si="1"/>
        <v>5760</v>
      </c>
    </row>
    <row r="45" spans="2:15" x14ac:dyDescent="0.2">
      <c r="B45" s="46"/>
      <c r="C45" s="54" t="s">
        <v>18</v>
      </c>
      <c r="D45" s="54"/>
      <c r="E45" s="46"/>
      <c r="F45" s="47">
        <v>23.19</v>
      </c>
      <c r="G45" s="46"/>
      <c r="H45" s="46"/>
      <c r="I45" s="46"/>
      <c r="J45" s="46"/>
      <c r="K45" s="47">
        <v>1895.46</v>
      </c>
      <c r="L45" s="46"/>
      <c r="M45" s="46"/>
      <c r="N45" s="46"/>
      <c r="O45" s="49">
        <f t="shared" si="1"/>
        <v>1918.65</v>
      </c>
    </row>
    <row r="46" spans="2:15" x14ac:dyDescent="0.2">
      <c r="B46" s="46"/>
      <c r="C46" s="54" t="s">
        <v>86</v>
      </c>
      <c r="D46" s="54"/>
      <c r="E46" s="46"/>
      <c r="F46" s="47">
        <v>137.99</v>
      </c>
      <c r="G46" s="46"/>
      <c r="H46" s="46"/>
      <c r="I46" s="46"/>
      <c r="J46" s="46"/>
      <c r="K46" s="47">
        <v>40.380000000000003</v>
      </c>
      <c r="L46" s="46"/>
      <c r="M46" s="46"/>
      <c r="N46" s="46"/>
      <c r="O46" s="49">
        <f t="shared" si="1"/>
        <v>178.37</v>
      </c>
    </row>
    <row r="47" spans="2:15" x14ac:dyDescent="0.2">
      <c r="B47" s="46"/>
      <c r="C47" s="55" t="s">
        <v>46</v>
      </c>
      <c r="D47" s="55"/>
      <c r="E47" s="46"/>
      <c r="F47" s="47">
        <v>19629.52</v>
      </c>
      <c r="G47" s="46"/>
      <c r="H47" s="46"/>
      <c r="I47" s="46"/>
      <c r="J47" s="46"/>
      <c r="K47" s="47">
        <v>0</v>
      </c>
      <c r="L47" s="46"/>
      <c r="M47" s="46"/>
      <c r="N47" s="46"/>
      <c r="O47" s="49">
        <f t="shared" si="1"/>
        <v>19629.52</v>
      </c>
    </row>
    <row r="48" spans="2:15" x14ac:dyDescent="0.2">
      <c r="B48" s="46"/>
      <c r="C48" s="55" t="s">
        <v>47</v>
      </c>
      <c r="D48" s="55"/>
      <c r="E48" s="46"/>
      <c r="F48" s="47">
        <v>12866.12</v>
      </c>
      <c r="G48" s="46"/>
      <c r="H48" s="46"/>
      <c r="I48" s="46"/>
      <c r="J48" s="46"/>
      <c r="K48" s="47">
        <v>0</v>
      </c>
      <c r="L48" s="46"/>
      <c r="M48" s="46"/>
      <c r="N48" s="46"/>
      <c r="O48" s="49">
        <f t="shared" si="1"/>
        <v>12866.12</v>
      </c>
    </row>
    <row r="49" spans="2:15" x14ac:dyDescent="0.2">
      <c r="B49" s="46"/>
      <c r="C49" s="55" t="s">
        <v>88</v>
      </c>
      <c r="D49" s="55"/>
      <c r="E49" s="46"/>
      <c r="F49" s="47">
        <v>329.07</v>
      </c>
      <c r="G49" s="46"/>
      <c r="H49" s="46"/>
      <c r="I49" s="46"/>
      <c r="J49" s="46"/>
      <c r="K49" s="47">
        <v>0</v>
      </c>
      <c r="L49" s="46"/>
      <c r="M49" s="46"/>
      <c r="N49" s="46"/>
      <c r="O49" s="49">
        <f t="shared" si="1"/>
        <v>329.07</v>
      </c>
    </row>
    <row r="50" spans="2:15" x14ac:dyDescent="0.2">
      <c r="B50" s="46"/>
      <c r="C50" s="56" t="s">
        <v>31</v>
      </c>
      <c r="D50" s="56"/>
      <c r="E50" s="46"/>
      <c r="F50" s="47">
        <v>10100.76</v>
      </c>
      <c r="G50" s="46"/>
      <c r="H50" s="46"/>
      <c r="I50" s="46"/>
      <c r="J50" s="46"/>
      <c r="K50" s="47">
        <v>0</v>
      </c>
      <c r="L50" s="46"/>
      <c r="M50" s="46"/>
      <c r="N50" s="46"/>
      <c r="O50" s="49">
        <f t="shared" si="1"/>
        <v>10100.76</v>
      </c>
    </row>
    <row r="51" spans="2:15" x14ac:dyDescent="0.2">
      <c r="B51" s="46"/>
      <c r="C51" s="56" t="s">
        <v>90</v>
      </c>
      <c r="D51" s="56"/>
      <c r="E51" s="46"/>
      <c r="F51" s="47">
        <v>0</v>
      </c>
      <c r="G51" s="46"/>
      <c r="H51" s="46"/>
      <c r="I51" s="46"/>
      <c r="J51" s="46"/>
      <c r="K51" s="47">
        <v>0</v>
      </c>
      <c r="L51" s="46"/>
      <c r="M51" s="46"/>
      <c r="N51" s="46"/>
      <c r="O51" s="49">
        <f t="shared" si="1"/>
        <v>0</v>
      </c>
    </row>
    <row r="52" spans="2:15" x14ac:dyDescent="0.2">
      <c r="B52" s="46"/>
      <c r="C52" s="57" t="s">
        <v>33</v>
      </c>
      <c r="D52" s="57"/>
      <c r="E52" s="46"/>
      <c r="F52" s="47">
        <v>2.5499999999999998</v>
      </c>
      <c r="G52" s="46"/>
      <c r="H52" s="46"/>
      <c r="I52" s="46"/>
      <c r="J52" s="46"/>
      <c r="K52" s="47">
        <v>0</v>
      </c>
      <c r="L52" s="46"/>
      <c r="M52" s="46"/>
      <c r="N52" s="46"/>
      <c r="O52" s="49">
        <f t="shared" si="1"/>
        <v>2.5499999999999998</v>
      </c>
    </row>
    <row r="53" spans="2:15" x14ac:dyDescent="0.2">
      <c r="B53" s="46"/>
      <c r="C53" s="57" t="s">
        <v>34</v>
      </c>
      <c r="D53" s="57"/>
      <c r="E53" s="46"/>
      <c r="F53" s="47">
        <v>0</v>
      </c>
      <c r="G53" s="46"/>
      <c r="H53" s="46"/>
      <c r="I53" s="46"/>
      <c r="J53" s="46"/>
      <c r="K53" s="47">
        <v>0</v>
      </c>
      <c r="L53" s="46"/>
      <c r="M53" s="46"/>
      <c r="N53" s="46"/>
      <c r="O53" s="49">
        <f t="shared" si="1"/>
        <v>0</v>
      </c>
    </row>
    <row r="54" spans="2:15" x14ac:dyDescent="0.2">
      <c r="B54" s="46"/>
      <c r="C54" s="57" t="s">
        <v>35</v>
      </c>
      <c r="D54" s="57"/>
      <c r="E54" s="46"/>
      <c r="F54" s="47">
        <v>0</v>
      </c>
      <c r="G54" s="46"/>
      <c r="H54" s="46"/>
      <c r="I54" s="46"/>
      <c r="J54" s="46"/>
      <c r="K54" s="47">
        <v>0</v>
      </c>
      <c r="L54" s="46"/>
      <c r="M54" s="46"/>
      <c r="N54" s="46"/>
      <c r="O54" s="49">
        <f t="shared" si="1"/>
        <v>0</v>
      </c>
    </row>
    <row r="55" spans="2:15" x14ac:dyDescent="0.2">
      <c r="B55" s="46"/>
      <c r="C55" s="58" t="s">
        <v>30</v>
      </c>
      <c r="D55" s="58"/>
      <c r="E55" s="46"/>
      <c r="F55" s="47">
        <v>506.55</v>
      </c>
      <c r="G55" s="46"/>
      <c r="H55" s="46"/>
      <c r="I55" s="46"/>
      <c r="J55" s="46"/>
      <c r="K55" s="47">
        <v>0</v>
      </c>
      <c r="L55" s="46"/>
      <c r="M55" s="46"/>
      <c r="N55" s="46"/>
      <c r="O55" s="49">
        <f t="shared" si="1"/>
        <v>506.55</v>
      </c>
    </row>
    <row r="56" spans="2:15" x14ac:dyDescent="0.2">
      <c r="B56" s="46"/>
      <c r="C56" s="46" t="s">
        <v>32</v>
      </c>
      <c r="D56" s="46"/>
      <c r="E56" s="46"/>
      <c r="F56" s="47">
        <v>5.75</v>
      </c>
      <c r="G56" s="46"/>
      <c r="H56" s="46"/>
      <c r="I56" s="46"/>
      <c r="J56" s="46"/>
      <c r="K56" s="47">
        <v>0</v>
      </c>
      <c r="L56" s="46"/>
      <c r="M56" s="46"/>
      <c r="N56" s="46"/>
      <c r="O56" s="49">
        <f t="shared" si="1"/>
        <v>5.75</v>
      </c>
    </row>
    <row r="57" spans="2:15" x14ac:dyDescent="0.2">
      <c r="B57" s="46"/>
      <c r="C57" s="46" t="s">
        <v>109</v>
      </c>
      <c r="D57" s="46"/>
      <c r="E57" s="46"/>
      <c r="F57" s="47">
        <v>0</v>
      </c>
      <c r="G57" s="46"/>
      <c r="H57" s="46"/>
      <c r="I57" s="46"/>
      <c r="J57" s="46"/>
      <c r="K57" s="47">
        <v>0</v>
      </c>
      <c r="L57" s="46"/>
      <c r="M57" s="46"/>
      <c r="N57" s="46"/>
      <c r="O57" s="49">
        <f t="shared" si="1"/>
        <v>0</v>
      </c>
    </row>
    <row r="58" spans="2:15" x14ac:dyDescent="0.2">
      <c r="B58" s="46"/>
      <c r="C58" s="59" t="s">
        <v>124</v>
      </c>
      <c r="D58" s="59"/>
      <c r="E58" s="46"/>
      <c r="F58" s="47">
        <v>1695.99</v>
      </c>
      <c r="G58" s="46"/>
      <c r="H58" s="46"/>
      <c r="I58" s="46"/>
      <c r="J58" s="46"/>
      <c r="K58" s="47">
        <v>0</v>
      </c>
      <c r="L58" s="46"/>
      <c r="M58" s="46"/>
      <c r="N58" s="46"/>
      <c r="O58" s="49">
        <f t="shared" si="1"/>
        <v>1695.99</v>
      </c>
    </row>
    <row r="59" spans="2:15" x14ac:dyDescent="0.2">
      <c r="B59" s="46"/>
      <c r="C59" s="46"/>
      <c r="D59" s="46"/>
      <c r="E59" s="46"/>
      <c r="F59" s="47"/>
      <c r="G59" s="46"/>
      <c r="H59" s="46"/>
      <c r="I59" s="46"/>
      <c r="J59" s="46"/>
      <c r="K59" s="47"/>
      <c r="L59" s="46"/>
      <c r="M59" s="46"/>
      <c r="N59" s="46"/>
      <c r="O59" s="46"/>
    </row>
    <row r="60" spans="2:15" x14ac:dyDescent="0.2">
      <c r="B60" s="46"/>
      <c r="C60" s="46"/>
      <c r="D60" s="46"/>
      <c r="E60" s="46"/>
      <c r="F60" s="47">
        <f>SUM(F38:F58)</f>
        <v>56513.500000000007</v>
      </c>
      <c r="G60" s="46"/>
      <c r="H60" s="46"/>
      <c r="I60" s="46"/>
      <c r="J60" s="46"/>
      <c r="K60" s="47">
        <f>SUM(K38:K58)</f>
        <v>1935.8400000000001</v>
      </c>
      <c r="L60" s="46"/>
      <c r="M60" s="46"/>
      <c r="N60" s="46"/>
      <c r="O60" s="49">
        <f>SUM(F60,K60)</f>
        <v>58449.340000000011</v>
      </c>
    </row>
    <row r="61" spans="2:15" x14ac:dyDescent="0.2">
      <c r="B61" s="46"/>
      <c r="C61" s="46"/>
      <c r="D61" s="46"/>
      <c r="E61" s="46"/>
      <c r="F61" s="47"/>
      <c r="G61" s="46"/>
      <c r="H61" s="46"/>
      <c r="I61" s="46"/>
      <c r="J61" s="46"/>
      <c r="K61" s="47"/>
      <c r="L61" s="46" t="s">
        <v>123</v>
      </c>
      <c r="M61" s="46"/>
      <c r="N61" s="46"/>
      <c r="O61" s="49">
        <f>SUM(O38:O58)</f>
        <v>58449.340000000011</v>
      </c>
    </row>
    <row r="62" spans="2:15" x14ac:dyDescent="0.2">
      <c r="B62" s="46"/>
      <c r="C62" s="46"/>
      <c r="D62" s="46"/>
      <c r="E62" s="46"/>
      <c r="F62" s="47"/>
      <c r="G62" s="46"/>
      <c r="H62" s="46"/>
      <c r="I62" s="46"/>
      <c r="J62" s="46"/>
      <c r="K62" s="47"/>
      <c r="L62" s="46"/>
      <c r="M62" s="46"/>
      <c r="N62" s="46"/>
      <c r="O62" s="46"/>
    </row>
    <row r="63" spans="2:15" s="1" customFormat="1" x14ac:dyDescent="0.2">
      <c r="B63" s="46"/>
      <c r="C63" s="46"/>
      <c r="D63" s="61">
        <f>O29</f>
        <v>68273.25</v>
      </c>
      <c r="E63" s="62" t="s">
        <v>42</v>
      </c>
      <c r="F63" s="47"/>
      <c r="G63" s="46"/>
      <c r="H63" s="46"/>
      <c r="I63" s="46"/>
      <c r="J63" s="46"/>
      <c r="K63" s="47"/>
      <c r="L63" s="46"/>
      <c r="M63" s="46"/>
      <c r="N63" s="46"/>
      <c r="O63" s="46"/>
    </row>
    <row r="64" spans="2:15" s="1" customFormat="1" x14ac:dyDescent="0.2">
      <c r="B64" s="46"/>
      <c r="C64" s="46"/>
      <c r="D64" s="63">
        <f>-(O61)</f>
        <v>-58449.340000000011</v>
      </c>
      <c r="E64" s="64" t="s">
        <v>43</v>
      </c>
      <c r="F64" s="47"/>
      <c r="G64" s="46"/>
      <c r="H64" s="46"/>
      <c r="I64" s="46"/>
      <c r="J64" s="46"/>
      <c r="K64" s="47"/>
      <c r="L64" s="46"/>
      <c r="M64" s="46"/>
      <c r="N64" s="46"/>
      <c r="O64" s="46"/>
    </row>
    <row r="65" spans="2:15" s="1" customFormat="1" x14ac:dyDescent="0.2">
      <c r="B65" s="46"/>
      <c r="C65" s="46"/>
      <c r="D65" s="60"/>
      <c r="E65" s="60"/>
      <c r="F65" s="47"/>
      <c r="G65" s="46"/>
      <c r="H65" s="46"/>
      <c r="I65" s="46"/>
      <c r="J65" s="46"/>
      <c r="K65" s="47"/>
      <c r="L65" s="46"/>
      <c r="M65" s="46"/>
      <c r="N65" s="46"/>
      <c r="O65" s="46"/>
    </row>
    <row r="66" spans="2:15" s="1" customFormat="1" x14ac:dyDescent="0.2">
      <c r="B66" s="46"/>
      <c r="C66" s="60" t="s">
        <v>5</v>
      </c>
      <c r="D66" s="65">
        <f>SUM(D63+D64)</f>
        <v>9823.9099999999889</v>
      </c>
      <c r="E66" s="60"/>
      <c r="F66" s="47"/>
      <c r="G66" s="46"/>
      <c r="H66" s="46"/>
      <c r="I66" s="46"/>
      <c r="J66" s="46"/>
      <c r="K66" s="47"/>
      <c r="L66" s="46"/>
      <c r="M66" s="46"/>
      <c r="N66" s="46"/>
      <c r="O66" s="46"/>
    </row>
    <row r="67" spans="2:15" x14ac:dyDescent="0.2">
      <c r="B67" s="46"/>
      <c r="C67" s="46"/>
      <c r="D67" s="46"/>
      <c r="E67" s="46"/>
      <c r="F67" s="47"/>
      <c r="G67" s="46"/>
      <c r="H67" s="46"/>
      <c r="I67" s="46"/>
      <c r="J67" s="46"/>
      <c r="K67" s="47"/>
      <c r="L67" s="46"/>
      <c r="M67" s="46"/>
      <c r="N67" s="46"/>
      <c r="O67" s="46"/>
    </row>
    <row r="68" spans="2:15" x14ac:dyDescent="0.2">
      <c r="B68" s="46"/>
      <c r="C68" s="46"/>
      <c r="D68" s="46"/>
      <c r="E68" s="46"/>
      <c r="F68" s="47"/>
      <c r="G68" s="46"/>
      <c r="H68" s="46"/>
      <c r="I68" s="46"/>
      <c r="J68" s="46"/>
      <c r="K68" s="47"/>
      <c r="L68" s="46"/>
      <c r="M68" s="46"/>
      <c r="N68" s="46"/>
      <c r="O68" s="46"/>
    </row>
    <row r="69" spans="2:15" x14ac:dyDescent="0.2">
      <c r="B69" s="46"/>
      <c r="C69" s="46"/>
      <c r="D69" s="46"/>
      <c r="E69" s="46"/>
      <c r="F69" s="47"/>
      <c r="G69" s="46"/>
      <c r="H69" s="46"/>
      <c r="I69" s="46"/>
      <c r="J69" s="46"/>
      <c r="K69" s="47"/>
      <c r="L69" s="46"/>
      <c r="M69" s="46"/>
      <c r="N69" s="46"/>
      <c r="O69" s="46"/>
    </row>
    <row r="70" spans="2:15" s="1" customFormat="1" x14ac:dyDescent="0.2">
      <c r="B70" s="46"/>
      <c r="C70" s="46" t="s">
        <v>137</v>
      </c>
      <c r="D70" s="46"/>
      <c r="E70" s="46"/>
      <c r="F70" s="46"/>
      <c r="G70" s="46"/>
      <c r="H70" s="47"/>
      <c r="I70" s="46"/>
      <c r="J70" s="47"/>
      <c r="K70" s="47"/>
      <c r="L70" s="46"/>
      <c r="M70" s="46"/>
      <c r="N70" s="46"/>
      <c r="O70" s="46"/>
    </row>
    <row r="71" spans="2:15" s="1" customFormat="1" x14ac:dyDescent="0.2">
      <c r="B71" s="46"/>
      <c r="C71" s="46"/>
      <c r="D71" s="46"/>
      <c r="E71" s="46"/>
      <c r="F71" s="46"/>
      <c r="G71" s="46"/>
      <c r="H71" s="47"/>
      <c r="I71" s="46"/>
      <c r="J71" s="47"/>
      <c r="K71" s="47"/>
      <c r="L71" s="46"/>
      <c r="M71" s="46"/>
      <c r="N71" s="46"/>
      <c r="O71" s="46"/>
    </row>
    <row r="72" spans="2:15" s="1" customFormat="1" x14ac:dyDescent="0.2">
      <c r="B72" s="46"/>
      <c r="C72" s="60">
        <v>2022</v>
      </c>
      <c r="D72" s="46"/>
      <c r="E72" s="46"/>
      <c r="F72" s="46"/>
      <c r="G72" s="46"/>
      <c r="H72" s="47"/>
      <c r="I72" s="46"/>
      <c r="J72" s="47"/>
      <c r="K72" s="47"/>
      <c r="L72" s="46"/>
      <c r="M72" s="46"/>
      <c r="N72" s="46"/>
      <c r="O72" s="46"/>
    </row>
    <row r="73" spans="2:15" s="1" customFormat="1" x14ac:dyDescent="0.2">
      <c r="B73" s="46"/>
      <c r="C73" s="46"/>
      <c r="D73" s="60" t="s">
        <v>138</v>
      </c>
      <c r="E73" s="46"/>
      <c r="F73" s="46"/>
      <c r="G73" s="46"/>
      <c r="H73" s="47"/>
      <c r="I73" s="46"/>
      <c r="J73" s="47"/>
      <c r="K73" s="47"/>
      <c r="L73" s="46"/>
      <c r="M73" s="46"/>
      <c r="N73" s="46"/>
      <c r="O73" s="46"/>
    </row>
    <row r="74" spans="2:15" s="1" customFormat="1" x14ac:dyDescent="0.2">
      <c r="B74" s="46"/>
      <c r="C74" s="46"/>
      <c r="D74" s="46"/>
      <c r="E74" s="46"/>
      <c r="F74" s="46"/>
      <c r="G74" s="46"/>
      <c r="H74" s="47"/>
      <c r="I74" s="46"/>
      <c r="J74" s="47"/>
      <c r="K74" s="47"/>
      <c r="L74" s="46"/>
      <c r="M74" s="46"/>
      <c r="N74" s="46"/>
      <c r="O74" s="46"/>
    </row>
    <row r="75" spans="2:15" s="1" customFormat="1" x14ac:dyDescent="0.2">
      <c r="B75" s="46"/>
      <c r="C75" s="46"/>
      <c r="D75" s="46" t="s">
        <v>42</v>
      </c>
      <c r="E75" s="46"/>
      <c r="F75" s="46" t="s">
        <v>43</v>
      </c>
      <c r="G75" s="46"/>
      <c r="H75" s="47"/>
      <c r="I75" s="46"/>
      <c r="J75" s="47"/>
      <c r="K75" s="47"/>
      <c r="L75" s="46"/>
      <c r="M75" s="46"/>
      <c r="N75" s="46"/>
      <c r="O75" s="46"/>
    </row>
    <row r="76" spans="2:15" s="1" customFormat="1" x14ac:dyDescent="0.2">
      <c r="B76" s="46"/>
      <c r="C76" s="48" t="s">
        <v>28</v>
      </c>
      <c r="D76" s="47">
        <v>0</v>
      </c>
      <c r="E76" s="47"/>
      <c r="F76" s="47">
        <v>68</v>
      </c>
      <c r="G76" s="46"/>
      <c r="H76" s="47"/>
      <c r="I76" s="46"/>
      <c r="J76" s="47"/>
      <c r="K76" s="47"/>
      <c r="L76" s="46"/>
      <c r="M76" s="46"/>
      <c r="N76" s="46"/>
      <c r="O76" s="46"/>
    </row>
    <row r="77" spans="2:15" s="1" customFormat="1" x14ac:dyDescent="0.2">
      <c r="B77" s="46"/>
      <c r="C77" s="47"/>
      <c r="D77" s="46"/>
      <c r="E77" s="46"/>
      <c r="F77" s="46"/>
      <c r="G77" s="46"/>
      <c r="H77" s="47" t="s">
        <v>5</v>
      </c>
      <c r="I77" s="46"/>
      <c r="J77" s="47"/>
      <c r="K77" s="47"/>
      <c r="L77" s="46"/>
      <c r="M77" s="46"/>
      <c r="N77" s="46"/>
      <c r="O77" s="46"/>
    </row>
    <row r="78" spans="2:15" s="1" customFormat="1" x14ac:dyDescent="0.2">
      <c r="B78" s="46"/>
      <c r="C78" s="46"/>
      <c r="D78" s="66">
        <f>SUM(D76:D76)</f>
        <v>0</v>
      </c>
      <c r="E78" s="46"/>
      <c r="F78" s="67">
        <f>-SUM(F76:F76)</f>
        <v>-68</v>
      </c>
      <c r="G78" s="46"/>
      <c r="H78" s="68">
        <f>SUM(D78+F78)</f>
        <v>-68</v>
      </c>
      <c r="I78" s="46"/>
      <c r="J78" s="47"/>
      <c r="K78" s="47"/>
      <c r="L78" s="46"/>
      <c r="M78" s="46"/>
      <c r="N78" s="46"/>
      <c r="O78" s="46"/>
    </row>
    <row r="79" spans="2:15" s="1" customFormat="1" x14ac:dyDescent="0.2">
      <c r="B79" s="46"/>
      <c r="C79" s="46"/>
      <c r="D79" s="46"/>
      <c r="E79" s="46"/>
      <c r="F79" s="46"/>
      <c r="G79" s="46"/>
      <c r="H79" s="47"/>
      <c r="I79" s="46"/>
      <c r="J79" s="47"/>
      <c r="K79" s="47"/>
      <c r="L79" s="46"/>
      <c r="M79" s="46"/>
      <c r="N79" s="46"/>
      <c r="O79" s="46"/>
    </row>
    <row r="80" spans="2:15" x14ac:dyDescent="0.2">
      <c r="B80" s="46"/>
      <c r="C80" s="60"/>
      <c r="D80" s="46"/>
      <c r="E80" s="46"/>
      <c r="F80" s="46"/>
      <c r="G80" s="46"/>
      <c r="H80" s="47"/>
      <c r="I80" s="46"/>
      <c r="J80" s="46"/>
      <c r="K80" s="47"/>
      <c r="L80" s="46"/>
      <c r="M80" s="46"/>
      <c r="N80" s="46"/>
      <c r="O80" s="46"/>
    </row>
    <row r="81" spans="2:15" x14ac:dyDescent="0.2">
      <c r="B81" s="46"/>
      <c r="C81" s="46"/>
      <c r="D81" s="60" t="s">
        <v>139</v>
      </c>
      <c r="E81" s="46"/>
      <c r="F81" s="46"/>
      <c r="G81" s="46"/>
      <c r="H81" s="47"/>
      <c r="I81" s="46"/>
      <c r="J81" s="46"/>
      <c r="K81" s="47"/>
      <c r="L81" s="46"/>
      <c r="M81" s="46"/>
      <c r="N81" s="46"/>
      <c r="O81" s="46"/>
    </row>
    <row r="82" spans="2:15" x14ac:dyDescent="0.2">
      <c r="B82" s="46"/>
      <c r="C82" s="46"/>
      <c r="D82" s="46"/>
      <c r="E82" s="46"/>
      <c r="F82" s="46"/>
      <c r="G82" s="46"/>
      <c r="H82" s="47"/>
      <c r="I82" s="46"/>
      <c r="J82" s="46"/>
      <c r="K82" s="47"/>
      <c r="L82" s="46"/>
      <c r="M82" s="46"/>
      <c r="N82" s="46"/>
      <c r="O82" s="46"/>
    </row>
    <row r="83" spans="2:15" x14ac:dyDescent="0.2">
      <c r="B83" s="46"/>
      <c r="C83" s="46"/>
      <c r="D83" s="46" t="s">
        <v>42</v>
      </c>
      <c r="E83" s="46"/>
      <c r="F83" s="46" t="s">
        <v>43</v>
      </c>
      <c r="G83" s="46"/>
      <c r="H83" s="47"/>
      <c r="I83" s="46"/>
      <c r="J83" s="46"/>
      <c r="K83" s="47"/>
      <c r="L83" s="46"/>
      <c r="M83" s="46"/>
      <c r="N83" s="46"/>
      <c r="O83" s="46"/>
    </row>
    <row r="84" spans="2:15" x14ac:dyDescent="0.2">
      <c r="B84" s="46"/>
      <c r="C84" s="48" t="s">
        <v>28</v>
      </c>
      <c r="D84" s="47">
        <v>0</v>
      </c>
      <c r="E84" s="47"/>
      <c r="F84" s="47">
        <v>71</v>
      </c>
      <c r="G84" s="69"/>
      <c r="H84" s="47"/>
      <c r="I84" s="46"/>
      <c r="J84" s="46"/>
      <c r="K84" s="47"/>
      <c r="L84" s="46"/>
      <c r="M84" s="46"/>
      <c r="N84" s="46"/>
      <c r="O84" s="46"/>
    </row>
    <row r="85" spans="2:15" x14ac:dyDescent="0.2">
      <c r="B85" s="46"/>
      <c r="C85" s="46"/>
      <c r="D85" s="46"/>
      <c r="E85" s="46"/>
      <c r="F85" s="46"/>
      <c r="G85" s="46"/>
      <c r="H85" s="47" t="s">
        <v>5</v>
      </c>
      <c r="I85" s="46"/>
      <c r="J85" s="46"/>
      <c r="K85" s="47"/>
      <c r="L85" s="46"/>
      <c r="M85" s="46"/>
      <c r="N85" s="46"/>
      <c r="O85" s="46"/>
    </row>
    <row r="86" spans="2:15" x14ac:dyDescent="0.2">
      <c r="B86" s="46"/>
      <c r="C86" s="46"/>
      <c r="D86" s="66">
        <f>SUM(D84:D84)</f>
        <v>0</v>
      </c>
      <c r="E86" s="46"/>
      <c r="F86" s="67">
        <f>-SUM(F84:F84)</f>
        <v>-71</v>
      </c>
      <c r="G86" s="46"/>
      <c r="H86" s="68">
        <f>SUM(D86+F86)</f>
        <v>-71</v>
      </c>
      <c r="I86" s="46"/>
      <c r="J86" s="46"/>
      <c r="K86" s="47"/>
      <c r="L86" s="46"/>
      <c r="M86" s="46"/>
      <c r="N86" s="46"/>
      <c r="O86" s="46"/>
    </row>
    <row r="87" spans="2:15" x14ac:dyDescent="0.2">
      <c r="B87" s="46"/>
      <c r="C87" s="46"/>
      <c r="D87" s="46"/>
      <c r="E87" s="46"/>
      <c r="F87" s="46"/>
      <c r="G87" s="46"/>
      <c r="H87" s="47"/>
      <c r="I87" s="46"/>
      <c r="J87" s="46"/>
      <c r="K87" s="47"/>
      <c r="L87" s="46"/>
      <c r="M87" s="46"/>
      <c r="N87" s="46"/>
      <c r="O87" s="46"/>
    </row>
    <row r="88" spans="2:15" x14ac:dyDescent="0.2">
      <c r="B88" s="46"/>
      <c r="C88" s="46"/>
      <c r="D88" s="60" t="s">
        <v>141</v>
      </c>
      <c r="E88" s="46"/>
      <c r="F88" s="47"/>
      <c r="G88" s="46"/>
      <c r="H88" s="46"/>
      <c r="I88" s="46"/>
      <c r="J88" s="46"/>
      <c r="K88" s="47"/>
      <c r="L88" s="46"/>
      <c r="M88" s="46"/>
      <c r="N88" s="46"/>
      <c r="O88" s="46"/>
    </row>
    <row r="89" spans="2:15" x14ac:dyDescent="0.2">
      <c r="B89" s="46"/>
      <c r="C89" s="46"/>
      <c r="D89" s="46"/>
      <c r="E89" s="46"/>
      <c r="F89" s="47"/>
      <c r="G89" s="46"/>
      <c r="H89" s="46"/>
      <c r="I89" s="46"/>
      <c r="J89" s="46"/>
      <c r="K89" s="47"/>
      <c r="L89" s="46"/>
      <c r="M89" s="46"/>
      <c r="N89" s="46"/>
      <c r="O89" s="46"/>
    </row>
    <row r="90" spans="2:15" x14ac:dyDescent="0.2">
      <c r="B90" s="46"/>
      <c r="C90" s="46"/>
      <c r="D90" s="46" t="s">
        <v>42</v>
      </c>
      <c r="E90" s="46"/>
      <c r="F90" s="47" t="s">
        <v>43</v>
      </c>
      <c r="G90" s="46"/>
      <c r="H90" s="46"/>
      <c r="I90" s="46"/>
      <c r="J90" s="46"/>
      <c r="K90" s="47"/>
      <c r="L90" s="46"/>
      <c r="M90" s="46"/>
      <c r="N90" s="46"/>
      <c r="O90" s="46"/>
    </row>
    <row r="91" spans="2:15" x14ac:dyDescent="0.2">
      <c r="B91" s="46"/>
      <c r="C91" s="48" t="s">
        <v>142</v>
      </c>
      <c r="D91" s="47">
        <v>500</v>
      </c>
      <c r="E91" s="46"/>
      <c r="F91" s="47">
        <v>510</v>
      </c>
      <c r="G91" s="46"/>
      <c r="H91" s="46"/>
      <c r="I91" s="46"/>
      <c r="J91" s="46"/>
      <c r="K91" s="47"/>
      <c r="L91" s="46"/>
      <c r="M91" s="46"/>
      <c r="N91" s="46"/>
      <c r="O91" s="46"/>
    </row>
    <row r="92" spans="2:15" x14ac:dyDescent="0.2">
      <c r="B92" s="46"/>
      <c r="C92" s="51" t="s">
        <v>27</v>
      </c>
      <c r="D92" s="47">
        <v>500</v>
      </c>
      <c r="E92" s="46"/>
      <c r="F92" s="47">
        <v>0</v>
      </c>
      <c r="G92" s="46"/>
      <c r="H92" s="46"/>
      <c r="I92" s="46"/>
      <c r="J92" s="46"/>
      <c r="K92" s="47"/>
      <c r="L92" s="46"/>
      <c r="M92" s="46"/>
      <c r="N92" s="46"/>
      <c r="O92" s="46"/>
    </row>
    <row r="93" spans="2:15" x14ac:dyDescent="0.2">
      <c r="B93" s="46"/>
      <c r="C93" s="55" t="s">
        <v>87</v>
      </c>
      <c r="D93" s="47">
        <v>0</v>
      </c>
      <c r="E93" s="46"/>
      <c r="F93" s="47">
        <v>40</v>
      </c>
      <c r="G93" s="46"/>
      <c r="H93" s="46"/>
      <c r="I93" s="46"/>
      <c r="J93" s="46"/>
      <c r="K93" s="47"/>
      <c r="L93" s="46"/>
      <c r="M93" s="46"/>
      <c r="N93" s="46"/>
      <c r="O93" s="46"/>
    </row>
    <row r="94" spans="2:15" x14ac:dyDescent="0.2">
      <c r="B94" s="46"/>
      <c r="C94" s="46" t="s">
        <v>1</v>
      </c>
      <c r="D94" s="47">
        <v>1000</v>
      </c>
      <c r="E94" s="46"/>
      <c r="F94" s="47">
        <v>1000</v>
      </c>
      <c r="G94" s="46"/>
      <c r="H94" s="46"/>
      <c r="I94" s="46"/>
      <c r="J94" s="46"/>
      <c r="K94" s="47"/>
      <c r="L94" s="46"/>
      <c r="M94" s="46"/>
      <c r="N94" s="46"/>
      <c r="O94" s="46"/>
    </row>
    <row r="95" spans="2:15" x14ac:dyDescent="0.2">
      <c r="B95" s="46"/>
      <c r="C95" s="46"/>
      <c r="D95" s="46"/>
      <c r="E95" s="46"/>
      <c r="F95" s="47"/>
      <c r="G95" s="46"/>
      <c r="H95" s="46" t="s">
        <v>5</v>
      </c>
      <c r="I95" s="46"/>
      <c r="J95" s="46"/>
      <c r="K95" s="47"/>
      <c r="L95" s="46"/>
      <c r="M95" s="46"/>
      <c r="N95" s="46"/>
      <c r="O95" s="46"/>
    </row>
    <row r="96" spans="2:15" x14ac:dyDescent="0.2">
      <c r="B96" s="46"/>
      <c r="C96" s="46"/>
      <c r="D96" s="66">
        <f>SUM(D91:D94)</f>
        <v>2000</v>
      </c>
      <c r="E96" s="46"/>
      <c r="F96" s="68">
        <f>-SUM(F91:F94)</f>
        <v>-1550</v>
      </c>
      <c r="G96" s="46"/>
      <c r="H96" s="66">
        <f>SUM(D96,F96)</f>
        <v>450</v>
      </c>
      <c r="I96" s="46"/>
      <c r="J96" s="46"/>
      <c r="K96" s="47"/>
      <c r="L96" s="46"/>
      <c r="M96" s="46"/>
      <c r="N96" s="46"/>
      <c r="O96" s="46"/>
    </row>
    <row r="97" spans="2:15" x14ac:dyDescent="0.2">
      <c r="B97" s="46"/>
      <c r="C97" s="46"/>
      <c r="D97" s="66"/>
      <c r="E97" s="46"/>
      <c r="F97" s="68"/>
      <c r="G97" s="46"/>
      <c r="H97" s="66"/>
      <c r="I97" s="46"/>
      <c r="J97" s="46"/>
      <c r="K97" s="47"/>
      <c r="L97" s="46"/>
      <c r="M97" s="46"/>
      <c r="N97" s="46"/>
      <c r="O97" s="46"/>
    </row>
    <row r="98" spans="2:15" x14ac:dyDescent="0.2">
      <c r="B98" s="46"/>
      <c r="C98" s="46"/>
      <c r="D98" s="66"/>
      <c r="E98" s="46"/>
      <c r="F98" s="68" t="s">
        <v>153</v>
      </c>
      <c r="G98" s="46"/>
      <c r="H98" s="66"/>
      <c r="I98" s="46"/>
      <c r="J98" s="46"/>
      <c r="K98" s="47"/>
      <c r="L98" s="46"/>
      <c r="M98" s="46"/>
      <c r="N98" s="46"/>
      <c r="O98" s="46"/>
    </row>
    <row r="99" spans="2:15" x14ac:dyDescent="0.2">
      <c r="B99" s="46"/>
      <c r="C99" s="46"/>
      <c r="D99" s="46"/>
      <c r="E99" s="46"/>
      <c r="F99" s="47"/>
      <c r="G99" s="46"/>
      <c r="H99" s="46"/>
      <c r="I99" s="46"/>
      <c r="J99" s="46"/>
      <c r="K99" s="47"/>
      <c r="L99" s="46"/>
      <c r="M99" s="46"/>
      <c r="N99" s="46"/>
      <c r="O99" s="46"/>
    </row>
    <row r="100" spans="2:15" x14ac:dyDescent="0.2">
      <c r="B100" s="46"/>
      <c r="C100" s="60">
        <v>2023</v>
      </c>
      <c r="D100" s="46"/>
      <c r="E100" s="46"/>
      <c r="F100" s="47"/>
      <c r="G100" s="46"/>
      <c r="H100" s="46"/>
      <c r="I100" s="46"/>
      <c r="J100" s="46"/>
      <c r="K100" s="47"/>
      <c r="L100" s="46"/>
      <c r="M100" s="46"/>
      <c r="N100" s="46"/>
      <c r="O100" s="46"/>
    </row>
    <row r="101" spans="2:15" x14ac:dyDescent="0.2">
      <c r="B101" s="46"/>
      <c r="C101" s="46"/>
      <c r="D101" s="60" t="s">
        <v>143</v>
      </c>
      <c r="E101" s="46"/>
      <c r="F101" s="46"/>
      <c r="G101" s="46"/>
      <c r="H101" s="47"/>
      <c r="I101" s="46"/>
      <c r="J101" s="46"/>
      <c r="K101" s="47"/>
      <c r="L101" s="46"/>
      <c r="M101" s="46"/>
      <c r="N101" s="46"/>
      <c r="O101" s="46"/>
    </row>
    <row r="102" spans="2:15" x14ac:dyDescent="0.2">
      <c r="B102" s="46"/>
      <c r="C102" s="46"/>
      <c r="D102" s="46"/>
      <c r="E102" s="46"/>
      <c r="F102" s="46"/>
      <c r="G102" s="46"/>
      <c r="H102" s="47"/>
      <c r="I102" s="46"/>
      <c r="J102" s="46"/>
      <c r="K102" s="47"/>
      <c r="L102" s="46"/>
      <c r="M102" s="46"/>
      <c r="N102" s="46"/>
      <c r="O102" s="46"/>
    </row>
    <row r="103" spans="2:15" x14ac:dyDescent="0.2">
      <c r="B103" s="46"/>
      <c r="C103" s="46"/>
      <c r="D103" s="46" t="s">
        <v>42</v>
      </c>
      <c r="E103" s="46"/>
      <c r="F103" s="46" t="s">
        <v>43</v>
      </c>
      <c r="G103" s="46"/>
      <c r="H103" s="47"/>
      <c r="I103" s="46"/>
      <c r="J103" s="46"/>
      <c r="K103" s="47"/>
      <c r="L103" s="46"/>
      <c r="M103" s="46"/>
      <c r="N103" s="46"/>
      <c r="O103" s="46"/>
    </row>
    <row r="104" spans="2:15" x14ac:dyDescent="0.2">
      <c r="B104" s="46"/>
      <c r="C104" s="55" t="s">
        <v>87</v>
      </c>
      <c r="D104" s="47">
        <v>0</v>
      </c>
      <c r="E104" s="47"/>
      <c r="F104" s="47">
        <v>51.05</v>
      </c>
      <c r="G104" s="69"/>
      <c r="H104" s="47"/>
      <c r="I104" s="46"/>
      <c r="J104" s="46"/>
      <c r="K104" s="47"/>
      <c r="L104" s="46"/>
      <c r="M104" s="46"/>
      <c r="N104" s="46"/>
      <c r="O104" s="46"/>
    </row>
    <row r="105" spans="2:15" x14ac:dyDescent="0.2">
      <c r="B105" s="46"/>
      <c r="C105" s="46"/>
      <c r="D105" s="46"/>
      <c r="E105" s="46"/>
      <c r="F105" s="46"/>
      <c r="G105" s="46"/>
      <c r="H105" s="47" t="s">
        <v>5</v>
      </c>
      <c r="I105" s="46"/>
      <c r="J105" s="46"/>
      <c r="K105" s="47"/>
      <c r="L105" s="46"/>
      <c r="M105" s="46"/>
      <c r="N105" s="46"/>
      <c r="O105" s="46"/>
    </row>
    <row r="106" spans="2:15" x14ac:dyDescent="0.2">
      <c r="B106" s="46"/>
      <c r="C106" s="46"/>
      <c r="D106" s="66">
        <f>SUM(D104:D104)</f>
        <v>0</v>
      </c>
      <c r="E106" s="46"/>
      <c r="F106" s="67">
        <f>-SUM(F104:F104)</f>
        <v>-51.05</v>
      </c>
      <c r="G106" s="46"/>
      <c r="H106" s="68">
        <f>SUM(D106+F106)</f>
        <v>-51.05</v>
      </c>
      <c r="I106" s="46"/>
      <c r="J106" s="46"/>
      <c r="K106" s="47"/>
      <c r="L106" s="46"/>
      <c r="M106" s="46"/>
      <c r="N106" s="46"/>
      <c r="O106" s="46"/>
    </row>
    <row r="107" spans="2:15" x14ac:dyDescent="0.2">
      <c r="B107" s="46"/>
      <c r="C107" s="46"/>
      <c r="D107" s="46"/>
      <c r="E107" s="46"/>
      <c r="F107" s="46"/>
      <c r="G107" s="46"/>
      <c r="H107" s="47"/>
      <c r="I107" s="46"/>
      <c r="J107" s="46"/>
      <c r="K107" s="47"/>
      <c r="L107" s="46"/>
      <c r="M107" s="46"/>
      <c r="N107" s="46"/>
      <c r="O107" s="46"/>
    </row>
    <row r="108" spans="2:15" x14ac:dyDescent="0.2">
      <c r="B108" s="46"/>
      <c r="C108" s="46"/>
      <c r="D108" s="60" t="s">
        <v>144</v>
      </c>
      <c r="E108" s="46"/>
      <c r="F108" s="47"/>
      <c r="G108" s="46"/>
      <c r="H108" s="46"/>
      <c r="I108" s="46"/>
      <c r="J108" s="46"/>
      <c r="K108" s="47"/>
      <c r="L108" s="46"/>
      <c r="M108" s="46"/>
      <c r="N108" s="46"/>
      <c r="O108" s="46"/>
    </row>
    <row r="109" spans="2:15" x14ac:dyDescent="0.2">
      <c r="B109" s="46"/>
      <c r="C109" s="46"/>
      <c r="D109" s="46"/>
      <c r="E109" s="46"/>
      <c r="F109" s="47"/>
      <c r="G109" s="46"/>
      <c r="H109" s="46"/>
      <c r="I109" s="46"/>
      <c r="J109" s="46"/>
      <c r="K109" s="47"/>
      <c r="L109" s="46"/>
      <c r="M109" s="46"/>
      <c r="N109" s="46"/>
      <c r="O109" s="46"/>
    </row>
    <row r="110" spans="2:15" x14ac:dyDescent="0.2">
      <c r="B110" s="46"/>
      <c r="C110" s="46"/>
      <c r="D110" s="46" t="s">
        <v>42</v>
      </c>
      <c r="E110" s="46"/>
      <c r="F110" s="47" t="s">
        <v>43</v>
      </c>
      <c r="G110" s="46"/>
      <c r="H110" s="46"/>
      <c r="I110" s="46"/>
      <c r="J110" s="46"/>
      <c r="K110" s="47"/>
      <c r="L110" s="46"/>
      <c r="M110" s="46"/>
      <c r="N110" s="46"/>
      <c r="O110" s="46"/>
    </row>
    <row r="111" spans="2:15" x14ac:dyDescent="0.2">
      <c r="B111" s="46"/>
      <c r="C111" s="48" t="s">
        <v>28</v>
      </c>
      <c r="D111" s="47">
        <v>0</v>
      </c>
      <c r="E111" s="46"/>
      <c r="F111" s="47">
        <v>900</v>
      </c>
      <c r="G111" s="46"/>
      <c r="H111" s="46"/>
      <c r="I111" s="46"/>
      <c r="J111" s="46"/>
      <c r="K111" s="47"/>
      <c r="L111" s="46"/>
      <c r="M111" s="46"/>
      <c r="N111" s="46"/>
      <c r="O111" s="46"/>
    </row>
    <row r="112" spans="2:15" x14ac:dyDescent="0.2">
      <c r="B112" s="46"/>
      <c r="C112" s="46"/>
      <c r="D112" s="46"/>
      <c r="E112" s="46"/>
      <c r="F112" s="47"/>
      <c r="G112" s="46"/>
      <c r="H112" s="46" t="s">
        <v>5</v>
      </c>
      <c r="I112" s="46"/>
      <c r="J112" s="46"/>
      <c r="K112" s="47"/>
      <c r="L112" s="46"/>
      <c r="M112" s="46"/>
      <c r="N112" s="46"/>
      <c r="O112" s="46"/>
    </row>
    <row r="113" spans="2:15" x14ac:dyDescent="0.2">
      <c r="B113" s="46"/>
      <c r="C113" s="46"/>
      <c r="D113" s="70">
        <f>SUM(D111:D111)</f>
        <v>0</v>
      </c>
      <c r="E113" s="46"/>
      <c r="F113" s="68">
        <f>-SUM(F111:F111)</f>
        <v>-900</v>
      </c>
      <c r="G113" s="46"/>
      <c r="H113" s="67">
        <f>SUM(D113,F113)</f>
        <v>-900</v>
      </c>
      <c r="I113" s="46"/>
      <c r="J113" s="46"/>
      <c r="K113" s="47"/>
      <c r="L113" s="46"/>
      <c r="M113" s="46"/>
      <c r="N113" s="46"/>
      <c r="O113" s="46"/>
    </row>
    <row r="114" spans="2:15" x14ac:dyDescent="0.2">
      <c r="B114" s="46"/>
      <c r="C114" s="46"/>
      <c r="D114" s="46"/>
      <c r="E114" s="46"/>
      <c r="F114" s="47"/>
      <c r="G114" s="46"/>
      <c r="H114" s="46"/>
      <c r="I114" s="46"/>
      <c r="J114" s="46"/>
      <c r="K114" s="47"/>
      <c r="L114" s="46"/>
      <c r="M114" s="46"/>
      <c r="N114" s="46"/>
      <c r="O114" s="46"/>
    </row>
    <row r="115" spans="2:15" x14ac:dyDescent="0.2">
      <c r="B115" s="46"/>
      <c r="C115" s="46"/>
      <c r="D115" s="60" t="s">
        <v>145</v>
      </c>
      <c r="E115" s="46"/>
      <c r="F115" s="47"/>
      <c r="G115" s="46"/>
      <c r="H115" s="46"/>
      <c r="I115" s="46"/>
      <c r="J115" s="46"/>
      <c r="K115" s="47"/>
      <c r="L115" s="46"/>
      <c r="M115" s="46"/>
      <c r="N115" s="46"/>
      <c r="O115" s="46"/>
    </row>
    <row r="116" spans="2:15" x14ac:dyDescent="0.2">
      <c r="B116" s="46"/>
      <c r="C116" s="46"/>
      <c r="D116" s="46"/>
      <c r="E116" s="46"/>
      <c r="F116" s="47"/>
      <c r="G116" s="46"/>
      <c r="H116" s="46"/>
      <c r="I116" s="46"/>
      <c r="J116" s="46"/>
      <c r="K116" s="47"/>
      <c r="L116" s="46"/>
      <c r="M116" s="46"/>
      <c r="N116" s="46"/>
      <c r="O116" s="46"/>
    </row>
    <row r="117" spans="2:15" x14ac:dyDescent="0.2">
      <c r="B117" s="46"/>
      <c r="C117" s="46"/>
      <c r="D117" s="46" t="s">
        <v>42</v>
      </c>
      <c r="E117" s="46"/>
      <c r="F117" s="47" t="s">
        <v>43</v>
      </c>
      <c r="G117" s="46"/>
      <c r="H117" s="46"/>
      <c r="I117" s="46"/>
      <c r="J117" s="46"/>
      <c r="K117" s="47"/>
      <c r="L117" s="46"/>
      <c r="M117" s="46"/>
      <c r="N117" s="46"/>
      <c r="O117" s="46"/>
    </row>
    <row r="118" spans="2:15" x14ac:dyDescent="0.2">
      <c r="B118" s="46"/>
      <c r="C118" s="48" t="s">
        <v>146</v>
      </c>
      <c r="D118" s="47">
        <v>0</v>
      </c>
      <c r="E118" s="46"/>
      <c r="F118" s="47">
        <v>125</v>
      </c>
      <c r="G118" s="46"/>
      <c r="H118" s="46"/>
      <c r="I118" s="46"/>
      <c r="J118" s="46"/>
      <c r="K118" s="47"/>
      <c r="L118" s="46"/>
      <c r="M118" s="46"/>
      <c r="N118" s="46"/>
      <c r="O118" s="46"/>
    </row>
    <row r="119" spans="2:15" x14ac:dyDescent="0.2">
      <c r="B119" s="46"/>
      <c r="C119" s="46"/>
      <c r="D119" s="46"/>
      <c r="E119" s="46"/>
      <c r="F119" s="47"/>
      <c r="G119" s="46"/>
      <c r="H119" s="46" t="s">
        <v>5</v>
      </c>
      <c r="I119" s="46"/>
      <c r="J119" s="46"/>
      <c r="K119" s="47"/>
      <c r="L119" s="46"/>
      <c r="M119" s="46"/>
      <c r="N119" s="46"/>
      <c r="O119" s="46"/>
    </row>
    <row r="120" spans="2:15" x14ac:dyDescent="0.2">
      <c r="B120" s="46"/>
      <c r="C120" s="46"/>
      <c r="D120" s="71">
        <f>SUM(D118)</f>
        <v>0</v>
      </c>
      <c r="E120" s="46"/>
      <c r="F120" s="68">
        <f>-SUM(F118)</f>
        <v>-125</v>
      </c>
      <c r="G120" s="46"/>
      <c r="H120" s="67">
        <f>SUM(D120,F120)</f>
        <v>-125</v>
      </c>
      <c r="I120" s="46"/>
      <c r="J120" s="46"/>
      <c r="K120" s="47"/>
      <c r="L120" s="46"/>
      <c r="M120" s="46"/>
      <c r="N120" s="46"/>
      <c r="O120" s="46"/>
    </row>
    <row r="121" spans="2:15" x14ac:dyDescent="0.2">
      <c r="B121" s="46"/>
      <c r="C121" s="46"/>
      <c r="D121" s="46"/>
      <c r="E121" s="46"/>
      <c r="F121" s="47"/>
      <c r="G121" s="46"/>
      <c r="H121" s="46"/>
      <c r="I121" s="46"/>
      <c r="J121" s="46"/>
      <c r="K121" s="47"/>
      <c r="L121" s="46"/>
      <c r="M121" s="46"/>
      <c r="N121" s="46"/>
      <c r="O121" s="46"/>
    </row>
    <row r="122" spans="2:15" x14ac:dyDescent="0.2">
      <c r="B122" s="46"/>
      <c r="C122" s="46"/>
      <c r="D122" s="60" t="s">
        <v>147</v>
      </c>
      <c r="E122" s="46"/>
      <c r="F122" s="47"/>
      <c r="G122" s="46"/>
      <c r="H122" s="46"/>
      <c r="I122" s="46"/>
      <c r="J122" s="46"/>
      <c r="K122" s="47"/>
      <c r="L122" s="46"/>
      <c r="M122" s="46"/>
      <c r="N122" s="46"/>
      <c r="O122" s="46"/>
    </row>
    <row r="123" spans="2:15" x14ac:dyDescent="0.2">
      <c r="B123" s="46"/>
      <c r="C123" s="46"/>
      <c r="D123" s="46"/>
      <c r="E123" s="46"/>
      <c r="F123" s="47"/>
      <c r="G123" s="46"/>
      <c r="H123" s="46"/>
      <c r="I123" s="46"/>
      <c r="J123" s="46"/>
      <c r="K123" s="47"/>
      <c r="L123" s="46"/>
      <c r="M123" s="46"/>
      <c r="N123" s="46"/>
      <c r="O123" s="46"/>
    </row>
    <row r="124" spans="2:15" x14ac:dyDescent="0.2">
      <c r="B124" s="46"/>
      <c r="C124" s="46"/>
      <c r="D124" s="46" t="s">
        <v>42</v>
      </c>
      <c r="E124" s="46"/>
      <c r="F124" s="47" t="s">
        <v>43</v>
      </c>
      <c r="G124" s="46"/>
      <c r="H124" s="46"/>
      <c r="I124" s="46"/>
      <c r="J124" s="46"/>
      <c r="K124" s="47"/>
      <c r="L124" s="46"/>
      <c r="M124" s="46"/>
      <c r="N124" s="46"/>
      <c r="O124" s="46"/>
    </row>
    <row r="125" spans="2:15" x14ac:dyDescent="0.2">
      <c r="B125" s="46"/>
      <c r="C125" s="55" t="s">
        <v>46</v>
      </c>
      <c r="D125" s="47">
        <v>158.78</v>
      </c>
      <c r="E125" s="46"/>
      <c r="F125" s="47">
        <v>819.2</v>
      </c>
      <c r="G125" s="46"/>
      <c r="H125" s="46"/>
      <c r="I125" s="46"/>
      <c r="J125" s="46"/>
      <c r="K125" s="47"/>
      <c r="L125" s="46"/>
      <c r="M125" s="46"/>
      <c r="N125" s="46"/>
      <c r="O125" s="46"/>
    </row>
    <row r="126" spans="2:15" x14ac:dyDescent="0.2">
      <c r="B126" s="46"/>
      <c r="C126" s="56" t="s">
        <v>31</v>
      </c>
      <c r="D126" s="47">
        <v>0</v>
      </c>
      <c r="E126" s="46"/>
      <c r="F126" s="47">
        <v>20.25</v>
      </c>
      <c r="G126" s="46"/>
      <c r="H126" s="46"/>
      <c r="I126" s="46"/>
      <c r="J126" s="46"/>
      <c r="K126" s="47"/>
      <c r="L126" s="46"/>
      <c r="M126" s="46"/>
      <c r="N126" s="46"/>
      <c r="O126" s="46"/>
    </row>
    <row r="127" spans="2:15" x14ac:dyDescent="0.2">
      <c r="B127" s="46"/>
      <c r="C127" s="51" t="s">
        <v>27</v>
      </c>
      <c r="D127" s="47">
        <v>869.2</v>
      </c>
      <c r="E127" s="46"/>
      <c r="F127" s="47">
        <v>0</v>
      </c>
      <c r="G127" s="46"/>
      <c r="H127" s="46"/>
      <c r="I127" s="46"/>
      <c r="J127" s="46"/>
      <c r="K127" s="47"/>
      <c r="L127" s="46"/>
      <c r="M127" s="46"/>
      <c r="N127" s="46"/>
      <c r="O127" s="46"/>
    </row>
    <row r="128" spans="2:15" x14ac:dyDescent="0.2">
      <c r="B128" s="46"/>
      <c r="C128" s="48" t="s">
        <v>28</v>
      </c>
      <c r="D128" s="47">
        <v>0</v>
      </c>
      <c r="E128" s="46"/>
      <c r="F128" s="47">
        <v>1095</v>
      </c>
      <c r="G128" s="46"/>
      <c r="H128" s="46"/>
      <c r="I128" s="46"/>
      <c r="J128" s="46"/>
      <c r="K128" s="47"/>
      <c r="L128" s="46"/>
      <c r="M128" s="46"/>
      <c r="N128" s="46"/>
      <c r="O128" s="46"/>
    </row>
    <row r="129" spans="2:15" x14ac:dyDescent="0.2">
      <c r="B129" s="46"/>
      <c r="C129" s="46"/>
      <c r="D129" s="46"/>
      <c r="E129" s="46"/>
      <c r="F129" s="47"/>
      <c r="G129" s="46"/>
      <c r="H129" s="46" t="s">
        <v>5</v>
      </c>
      <c r="I129" s="46"/>
      <c r="J129" s="46"/>
      <c r="K129" s="47"/>
      <c r="L129" s="46"/>
      <c r="M129" s="46"/>
      <c r="N129" s="46"/>
      <c r="O129" s="46"/>
    </row>
    <row r="130" spans="2:15" x14ac:dyDescent="0.2">
      <c r="B130" s="46"/>
      <c r="C130" s="46"/>
      <c r="D130" s="66">
        <f>SUM(D125:D128)</f>
        <v>1027.98</v>
      </c>
      <c r="E130" s="46"/>
      <c r="F130" s="68">
        <f>-SUM(F125:F128)</f>
        <v>-1934.45</v>
      </c>
      <c r="G130" s="46"/>
      <c r="H130" s="67">
        <f>SUM(D130,F130)</f>
        <v>-906.47</v>
      </c>
      <c r="I130" s="46"/>
      <c r="J130" s="46"/>
      <c r="K130" s="47"/>
      <c r="L130" s="46"/>
      <c r="M130" s="46"/>
      <c r="N130" s="46"/>
      <c r="O130" s="46"/>
    </row>
    <row r="131" spans="2:15" x14ac:dyDescent="0.2">
      <c r="B131" s="46"/>
      <c r="C131" s="46"/>
      <c r="D131" s="66"/>
      <c r="E131" s="46"/>
      <c r="F131" s="68"/>
      <c r="G131" s="46"/>
      <c r="H131" s="67"/>
      <c r="I131" s="46"/>
      <c r="J131" s="46"/>
      <c r="K131" s="47"/>
      <c r="L131" s="46"/>
      <c r="M131" s="46"/>
      <c r="N131" s="46"/>
      <c r="O131" s="46"/>
    </row>
    <row r="132" spans="2:15" x14ac:dyDescent="0.2">
      <c r="B132" s="46"/>
      <c r="C132" s="46"/>
      <c r="D132" s="46"/>
      <c r="E132" s="46"/>
      <c r="F132" s="47"/>
      <c r="G132" s="46"/>
      <c r="H132" s="46"/>
      <c r="I132" s="46"/>
      <c r="J132" s="46"/>
      <c r="K132" s="47"/>
      <c r="L132" s="46"/>
      <c r="M132" s="46"/>
      <c r="N132" s="46"/>
      <c r="O132" s="46"/>
    </row>
    <row r="133" spans="2:15" x14ac:dyDescent="0.2">
      <c r="B133" s="46"/>
      <c r="C133" s="46"/>
      <c r="D133" s="60" t="s">
        <v>148</v>
      </c>
      <c r="E133" s="46"/>
      <c r="F133" s="47"/>
      <c r="G133" s="46"/>
      <c r="H133" s="46"/>
      <c r="I133" s="46"/>
      <c r="J133" s="46"/>
      <c r="K133" s="47"/>
      <c r="L133" s="46"/>
      <c r="M133" s="46"/>
      <c r="N133" s="46"/>
      <c r="O133" s="46"/>
    </row>
    <row r="134" spans="2:15" x14ac:dyDescent="0.2">
      <c r="B134" s="46"/>
      <c r="C134" s="46"/>
      <c r="D134" s="46"/>
      <c r="E134" s="46"/>
      <c r="F134" s="47"/>
      <c r="G134" s="46"/>
      <c r="H134" s="46"/>
      <c r="I134" s="46"/>
      <c r="J134" s="46"/>
      <c r="K134" s="47"/>
      <c r="L134" s="46"/>
      <c r="M134" s="46"/>
      <c r="N134" s="46"/>
      <c r="O134" s="46"/>
    </row>
    <row r="135" spans="2:15" x14ac:dyDescent="0.2">
      <c r="B135" s="46"/>
      <c r="C135" s="46"/>
      <c r="D135" s="46" t="s">
        <v>42</v>
      </c>
      <c r="E135" s="46"/>
      <c r="F135" s="47" t="s">
        <v>43</v>
      </c>
      <c r="G135" s="46"/>
      <c r="H135" s="46"/>
      <c r="I135" s="46"/>
      <c r="J135" s="46"/>
      <c r="K135" s="47"/>
      <c r="L135" s="46"/>
      <c r="M135" s="46"/>
      <c r="N135" s="46"/>
      <c r="O135" s="46"/>
    </row>
    <row r="136" spans="2:15" x14ac:dyDescent="0.2">
      <c r="B136" s="46"/>
      <c r="C136" s="55" t="s">
        <v>47</v>
      </c>
      <c r="D136" s="47">
        <v>0</v>
      </c>
      <c r="E136" s="46"/>
      <c r="F136" s="47">
        <v>40.369999999999997</v>
      </c>
      <c r="G136" s="46"/>
      <c r="H136" s="46"/>
      <c r="I136" s="46"/>
      <c r="J136" s="46"/>
      <c r="K136" s="47"/>
      <c r="L136" s="46"/>
      <c r="M136" s="46"/>
      <c r="N136" s="46"/>
      <c r="O136" s="46"/>
    </row>
    <row r="137" spans="2:15" x14ac:dyDescent="0.2">
      <c r="B137" s="46"/>
      <c r="C137" s="46"/>
      <c r="D137" s="46"/>
      <c r="E137" s="46"/>
      <c r="F137" s="47"/>
      <c r="G137" s="46"/>
      <c r="H137" s="46" t="s">
        <v>5</v>
      </c>
      <c r="I137" s="46"/>
      <c r="J137" s="46"/>
      <c r="K137" s="47"/>
      <c r="L137" s="46"/>
      <c r="M137" s="46"/>
      <c r="N137" s="46"/>
      <c r="O137" s="46"/>
    </row>
    <row r="138" spans="2:15" x14ac:dyDescent="0.2">
      <c r="B138" s="46"/>
      <c r="C138" s="46"/>
      <c r="D138" s="71">
        <f>SUM(D136)</f>
        <v>0</v>
      </c>
      <c r="E138" s="46"/>
      <c r="F138" s="68">
        <f>-SUM(F136)</f>
        <v>-40.369999999999997</v>
      </c>
      <c r="G138" s="46"/>
      <c r="H138" s="67">
        <f>SUM(D138,F138)</f>
        <v>-40.369999999999997</v>
      </c>
      <c r="I138" s="46"/>
      <c r="J138" s="46"/>
      <c r="K138" s="47"/>
      <c r="L138" s="46"/>
      <c r="M138" s="46"/>
      <c r="N138" s="46"/>
      <c r="O138" s="46"/>
    </row>
    <row r="139" spans="2:15" x14ac:dyDescent="0.2">
      <c r="B139" s="46"/>
      <c r="C139" s="46"/>
      <c r="D139" s="46"/>
      <c r="E139" s="46"/>
      <c r="F139" s="47"/>
      <c r="G139" s="46"/>
      <c r="H139" s="46"/>
      <c r="I139" s="46"/>
      <c r="J139" s="46"/>
      <c r="K139" s="47"/>
      <c r="L139" s="46"/>
      <c r="M139" s="46"/>
      <c r="N139" s="46"/>
      <c r="O139" s="46"/>
    </row>
    <row r="140" spans="2:15" x14ac:dyDescent="0.2">
      <c r="B140" s="46"/>
      <c r="C140" s="46"/>
      <c r="D140" s="60" t="s">
        <v>149</v>
      </c>
      <c r="E140" s="46"/>
      <c r="F140" s="47"/>
      <c r="G140" s="46"/>
      <c r="H140" s="46"/>
      <c r="I140" s="46"/>
      <c r="J140" s="46"/>
      <c r="K140" s="47"/>
      <c r="L140" s="46"/>
      <c r="M140" s="46"/>
      <c r="N140" s="46"/>
      <c r="O140" s="46"/>
    </row>
    <row r="141" spans="2:15" x14ac:dyDescent="0.2">
      <c r="B141" s="46"/>
      <c r="C141" s="46"/>
      <c r="D141" s="60"/>
      <c r="E141" s="46"/>
      <c r="F141" s="47"/>
      <c r="G141" s="46"/>
      <c r="H141" s="46"/>
      <c r="I141" s="46"/>
      <c r="J141" s="46"/>
      <c r="K141" s="47"/>
      <c r="L141" s="46"/>
      <c r="M141" s="46"/>
      <c r="N141" s="46"/>
      <c r="O141" s="46"/>
    </row>
    <row r="142" spans="2:15" x14ac:dyDescent="0.2">
      <c r="B142" s="46"/>
      <c r="C142" s="46"/>
      <c r="D142" s="46" t="s">
        <v>42</v>
      </c>
      <c r="E142" s="46"/>
      <c r="F142" s="47" t="s">
        <v>43</v>
      </c>
      <c r="G142" s="46"/>
      <c r="H142" s="46"/>
      <c r="I142" s="46"/>
      <c r="J142" s="46"/>
      <c r="K142" s="47"/>
      <c r="L142" s="46"/>
      <c r="M142" s="46"/>
      <c r="N142" s="46"/>
      <c r="O142" s="46"/>
    </row>
    <row r="143" spans="2:15" x14ac:dyDescent="0.2">
      <c r="B143" s="46"/>
      <c r="C143" s="48" t="s">
        <v>36</v>
      </c>
      <c r="D143" s="47">
        <v>30194.5</v>
      </c>
      <c r="E143" s="46"/>
      <c r="F143" s="47">
        <v>3100.35</v>
      </c>
      <c r="G143" s="46"/>
      <c r="H143" s="46"/>
      <c r="I143" s="46"/>
      <c r="J143" s="46"/>
      <c r="K143" s="47"/>
      <c r="L143" s="46"/>
      <c r="M143" s="46"/>
      <c r="N143" s="46"/>
      <c r="O143" s="46"/>
    </row>
    <row r="144" spans="2:15" x14ac:dyDescent="0.2">
      <c r="B144" s="46"/>
      <c r="C144" s="48" t="s">
        <v>150</v>
      </c>
      <c r="D144" s="47">
        <v>3250.73</v>
      </c>
      <c r="E144" s="46"/>
      <c r="F144" s="47">
        <v>151.97</v>
      </c>
      <c r="G144" s="46"/>
      <c r="H144" s="46"/>
      <c r="I144" s="46"/>
      <c r="J144" s="46"/>
      <c r="K144" s="47"/>
      <c r="L144" s="46"/>
      <c r="M144" s="46"/>
      <c r="N144" s="46"/>
      <c r="O144" s="46"/>
    </row>
    <row r="145" spans="2:15" x14ac:dyDescent="0.2">
      <c r="B145" s="46"/>
      <c r="C145" s="56" t="s">
        <v>31</v>
      </c>
      <c r="D145" s="47">
        <v>0</v>
      </c>
      <c r="E145" s="46"/>
      <c r="F145" s="47">
        <v>10072.41</v>
      </c>
      <c r="G145" s="46"/>
      <c r="H145" s="46"/>
      <c r="I145" s="46"/>
      <c r="J145" s="46"/>
      <c r="K145" s="47"/>
      <c r="L145" s="46"/>
      <c r="M145" s="46"/>
      <c r="N145" s="46"/>
      <c r="O145" s="46"/>
    </row>
    <row r="146" spans="2:15" x14ac:dyDescent="0.2">
      <c r="B146" s="46"/>
      <c r="C146" s="51" t="s">
        <v>27</v>
      </c>
      <c r="D146" s="47">
        <v>24856.21</v>
      </c>
      <c r="E146" s="46"/>
      <c r="F146" s="47">
        <v>0</v>
      </c>
      <c r="G146" s="46"/>
      <c r="H146" s="46"/>
      <c r="I146" s="46"/>
      <c r="J146" s="46"/>
      <c r="K146" s="47"/>
      <c r="L146" s="46"/>
      <c r="M146" s="46"/>
      <c r="N146" s="46"/>
      <c r="O146" s="46"/>
    </row>
    <row r="147" spans="2:15" x14ac:dyDescent="0.2">
      <c r="B147" s="46"/>
      <c r="C147" s="72" t="s">
        <v>18</v>
      </c>
      <c r="D147" s="47">
        <v>46.38</v>
      </c>
      <c r="E147" s="46"/>
      <c r="F147" s="47">
        <v>1619.9</v>
      </c>
      <c r="G147" s="46"/>
      <c r="H147" s="46"/>
      <c r="I147" s="46"/>
      <c r="J147" s="46"/>
      <c r="K147" s="47"/>
      <c r="L147" s="46"/>
      <c r="M147" s="46"/>
      <c r="N147" s="46"/>
      <c r="O147" s="46"/>
    </row>
    <row r="148" spans="2:15" x14ac:dyDescent="0.2">
      <c r="B148" s="46"/>
      <c r="C148" s="55" t="s">
        <v>46</v>
      </c>
      <c r="D148" s="47">
        <v>0</v>
      </c>
      <c r="E148" s="46"/>
      <c r="F148" s="47">
        <v>18810.32</v>
      </c>
      <c r="G148" s="46"/>
      <c r="H148" s="46"/>
      <c r="I148" s="46"/>
      <c r="J148" s="46"/>
      <c r="K148" s="47"/>
      <c r="L148" s="46"/>
      <c r="M148" s="46"/>
      <c r="N148" s="46"/>
      <c r="O148" s="46"/>
    </row>
    <row r="149" spans="2:15" x14ac:dyDescent="0.2">
      <c r="B149" s="46"/>
      <c r="C149" s="55" t="s">
        <v>47</v>
      </c>
      <c r="D149" s="47">
        <v>0</v>
      </c>
      <c r="E149" s="46"/>
      <c r="F149" s="47">
        <v>12825.75</v>
      </c>
      <c r="G149" s="46"/>
      <c r="H149" s="46"/>
      <c r="I149" s="46"/>
      <c r="J149" s="46"/>
      <c r="K149" s="47"/>
      <c r="L149" s="46"/>
      <c r="M149" s="46"/>
      <c r="N149" s="46"/>
      <c r="O149" s="46"/>
    </row>
    <row r="150" spans="2:15" x14ac:dyDescent="0.2">
      <c r="B150" s="46"/>
      <c r="C150" s="58" t="s">
        <v>54</v>
      </c>
      <c r="D150" s="47">
        <v>215.55</v>
      </c>
      <c r="E150" s="46"/>
      <c r="F150" s="47">
        <v>506.55</v>
      </c>
      <c r="G150" s="46"/>
      <c r="H150" s="46"/>
      <c r="I150" s="46"/>
      <c r="J150" s="46"/>
      <c r="K150" s="47"/>
      <c r="L150" s="46"/>
      <c r="M150" s="46"/>
      <c r="N150" s="46"/>
      <c r="O150" s="46"/>
    </row>
    <row r="151" spans="2:15" x14ac:dyDescent="0.2">
      <c r="B151" s="46"/>
      <c r="C151" s="46" t="s">
        <v>106</v>
      </c>
      <c r="D151" s="47">
        <v>0</v>
      </c>
      <c r="E151" s="46"/>
      <c r="F151" s="47">
        <v>60.69</v>
      </c>
      <c r="G151" s="46"/>
      <c r="H151" s="46"/>
      <c r="I151" s="46"/>
      <c r="J151" s="46"/>
      <c r="K151" s="47"/>
      <c r="L151" s="46"/>
      <c r="M151" s="46"/>
      <c r="N151" s="46"/>
      <c r="O151" s="46"/>
    </row>
    <row r="152" spans="2:15" x14ac:dyDescent="0.2">
      <c r="B152" s="46"/>
      <c r="C152" s="46" t="s">
        <v>1</v>
      </c>
      <c r="D152" s="47">
        <v>260</v>
      </c>
      <c r="E152" s="46"/>
      <c r="F152" s="47">
        <v>0</v>
      </c>
      <c r="G152" s="46"/>
      <c r="H152" s="46"/>
      <c r="I152" s="46"/>
      <c r="J152" s="46"/>
      <c r="K152" s="47"/>
      <c r="L152" s="46"/>
      <c r="M152" s="46"/>
      <c r="N152" s="46"/>
      <c r="O152" s="46"/>
    </row>
    <row r="153" spans="2:15" x14ac:dyDescent="0.2">
      <c r="B153" s="46"/>
      <c r="C153" s="46"/>
      <c r="D153" s="46"/>
      <c r="E153" s="46"/>
      <c r="F153" s="47"/>
      <c r="G153" s="46"/>
      <c r="H153" s="46" t="s">
        <v>5</v>
      </c>
      <c r="I153" s="46"/>
      <c r="J153" s="46"/>
      <c r="K153" s="47"/>
      <c r="L153" s="46"/>
      <c r="M153" s="46"/>
      <c r="N153" s="46"/>
      <c r="O153" s="46"/>
    </row>
    <row r="154" spans="2:15" x14ac:dyDescent="0.2">
      <c r="B154" s="46"/>
      <c r="C154" s="46"/>
      <c r="D154" s="71">
        <f>SUM(D143:D152)</f>
        <v>58823.37</v>
      </c>
      <c r="E154" s="46"/>
      <c r="F154" s="68">
        <f>-SUM(F143:F152)</f>
        <v>-47147.94</v>
      </c>
      <c r="G154" s="46"/>
      <c r="H154" s="66">
        <f>SUM(D154,F154)</f>
        <v>11675.43</v>
      </c>
      <c r="I154" s="46"/>
      <c r="J154" s="46"/>
      <c r="K154" s="47"/>
      <c r="L154" s="46"/>
      <c r="M154" s="46"/>
      <c r="N154" s="46"/>
      <c r="O154" s="46"/>
    </row>
    <row r="155" spans="2:15" x14ac:dyDescent="0.2">
      <c r="B155" s="46"/>
      <c r="C155" s="46"/>
      <c r="D155" s="46"/>
      <c r="E155" s="46"/>
      <c r="F155" s="47"/>
      <c r="G155" s="46"/>
      <c r="H155" s="46"/>
      <c r="I155" s="46"/>
      <c r="J155" s="46"/>
      <c r="K155" s="47"/>
      <c r="L155" s="46"/>
      <c r="M155" s="46"/>
      <c r="N155" s="46"/>
      <c r="O155" s="46"/>
    </row>
    <row r="156" spans="2:15" x14ac:dyDescent="0.2">
      <c r="B156" s="46"/>
      <c r="C156" s="46"/>
      <c r="D156" s="60" t="s">
        <v>151</v>
      </c>
      <c r="E156" s="46"/>
      <c r="F156" s="47"/>
      <c r="G156" s="46"/>
      <c r="H156" s="46"/>
      <c r="I156" s="46"/>
      <c r="J156" s="46"/>
      <c r="K156" s="47"/>
      <c r="L156" s="46"/>
      <c r="M156" s="46"/>
      <c r="N156" s="46"/>
      <c r="O156" s="46"/>
    </row>
    <row r="157" spans="2:15" x14ac:dyDescent="0.2">
      <c r="B157" s="46"/>
      <c r="C157" s="46"/>
      <c r="D157" s="46"/>
      <c r="E157" s="46"/>
      <c r="F157" s="47"/>
      <c r="G157" s="46"/>
      <c r="H157" s="46"/>
      <c r="I157" s="46"/>
      <c r="J157" s="46"/>
      <c r="K157" s="47"/>
      <c r="L157" s="46"/>
      <c r="M157" s="46"/>
      <c r="N157" s="46"/>
      <c r="O157" s="46"/>
    </row>
    <row r="158" spans="2:15" x14ac:dyDescent="0.2">
      <c r="B158" s="46"/>
      <c r="C158" s="46"/>
      <c r="D158" s="46" t="s">
        <v>42</v>
      </c>
      <c r="E158" s="46"/>
      <c r="F158" s="47" t="s">
        <v>43</v>
      </c>
      <c r="G158" s="46"/>
      <c r="H158" s="46"/>
      <c r="I158" s="46"/>
      <c r="J158" s="46"/>
      <c r="K158" s="47"/>
      <c r="L158" s="46"/>
      <c r="M158" s="46"/>
      <c r="N158" s="46"/>
      <c r="O158" s="46"/>
    </row>
    <row r="159" spans="2:15" x14ac:dyDescent="0.2">
      <c r="B159" s="46"/>
      <c r="C159" s="56" t="s">
        <v>87</v>
      </c>
      <c r="D159" s="47">
        <v>193</v>
      </c>
      <c r="E159" s="46"/>
      <c r="F159" s="47">
        <v>170.25</v>
      </c>
      <c r="G159" s="46"/>
      <c r="H159" s="46"/>
      <c r="I159" s="46"/>
      <c r="J159" s="46"/>
      <c r="K159" s="47"/>
      <c r="L159" s="46"/>
      <c r="M159" s="46"/>
      <c r="N159" s="46"/>
      <c r="O159" s="46"/>
    </row>
    <row r="160" spans="2:15" x14ac:dyDescent="0.2">
      <c r="B160" s="46"/>
      <c r="C160" s="46"/>
      <c r="D160" s="46"/>
      <c r="E160" s="46"/>
      <c r="F160" s="47"/>
      <c r="G160" s="46"/>
      <c r="H160" s="46" t="s">
        <v>5</v>
      </c>
      <c r="I160" s="46"/>
      <c r="J160" s="46"/>
      <c r="K160" s="47"/>
      <c r="L160" s="46"/>
      <c r="M160" s="46"/>
      <c r="N160" s="46"/>
      <c r="O160" s="46"/>
    </row>
    <row r="161" spans="2:15" x14ac:dyDescent="0.2">
      <c r="B161" s="46"/>
      <c r="C161" s="46"/>
      <c r="D161" s="71">
        <f>SUM(D159)</f>
        <v>193</v>
      </c>
      <c r="E161" s="46" t="s">
        <v>154</v>
      </c>
      <c r="F161" s="68">
        <f>-SUM(F159)</f>
        <v>-170.25</v>
      </c>
      <c r="G161" s="46"/>
      <c r="H161" s="66">
        <f>SUM(D161,F161)</f>
        <v>22.75</v>
      </c>
      <c r="I161" s="46"/>
      <c r="J161" s="46"/>
      <c r="K161" s="47"/>
      <c r="L161" s="46"/>
      <c r="M161" s="46"/>
      <c r="N161" s="46"/>
      <c r="O161" s="46"/>
    </row>
    <row r="162" spans="2:15" x14ac:dyDescent="0.2">
      <c r="B162" s="46"/>
      <c r="C162" s="46"/>
      <c r="D162" s="71"/>
      <c r="E162" s="46"/>
      <c r="F162" s="68"/>
      <c r="G162" s="46"/>
      <c r="H162" s="66"/>
      <c r="I162" s="46"/>
      <c r="J162" s="46"/>
      <c r="K162" s="47"/>
      <c r="L162" s="46"/>
      <c r="M162" s="46"/>
      <c r="N162" s="46"/>
      <c r="O162" s="46"/>
    </row>
    <row r="163" spans="2:15" x14ac:dyDescent="0.2">
      <c r="B163" s="46"/>
      <c r="C163" s="46"/>
      <c r="D163" s="71"/>
      <c r="E163" s="46"/>
      <c r="F163" s="68"/>
      <c r="G163" s="46"/>
      <c r="H163" s="66"/>
      <c r="I163" s="46"/>
      <c r="J163" s="46"/>
      <c r="K163" s="47"/>
      <c r="L163" s="46"/>
      <c r="M163" s="46"/>
      <c r="N163" s="46"/>
      <c r="O163" s="46"/>
    </row>
    <row r="164" spans="2:15" x14ac:dyDescent="0.2">
      <c r="B164" s="46"/>
      <c r="C164" s="46"/>
      <c r="D164" s="71"/>
      <c r="E164" s="46"/>
      <c r="F164" s="68"/>
      <c r="G164" s="46"/>
      <c r="H164" s="66"/>
      <c r="I164" s="46"/>
      <c r="J164" s="46"/>
      <c r="K164" s="47"/>
      <c r="L164" s="46"/>
      <c r="M164" s="46"/>
      <c r="N164" s="46"/>
      <c r="O164" s="46"/>
    </row>
    <row r="165" spans="2:15" x14ac:dyDescent="0.2">
      <c r="B165" s="46"/>
      <c r="C165" s="46"/>
      <c r="D165" s="46"/>
      <c r="E165" s="46"/>
      <c r="F165" s="47"/>
      <c r="G165" s="46"/>
      <c r="H165" s="46"/>
      <c r="I165" s="46"/>
      <c r="J165" s="46"/>
      <c r="K165" s="47"/>
      <c r="L165" s="46"/>
      <c r="M165" s="46"/>
      <c r="N165" s="46"/>
      <c r="O165" s="46"/>
    </row>
    <row r="166" spans="2:15" x14ac:dyDescent="0.2">
      <c r="B166" s="46"/>
      <c r="C166" s="46"/>
      <c r="D166" s="60" t="s">
        <v>152</v>
      </c>
      <c r="E166" s="46"/>
      <c r="F166" s="47"/>
      <c r="G166" s="46"/>
      <c r="H166" s="46"/>
      <c r="I166" s="46"/>
      <c r="J166" s="46"/>
      <c r="K166" s="47"/>
      <c r="L166" s="46"/>
      <c r="M166" s="46"/>
      <c r="N166" s="46"/>
      <c r="O166" s="46"/>
    </row>
    <row r="167" spans="2:15" x14ac:dyDescent="0.2">
      <c r="B167" s="46"/>
      <c r="C167" s="46"/>
      <c r="D167" s="46"/>
      <c r="E167" s="46"/>
      <c r="F167" s="47"/>
      <c r="G167" s="46"/>
      <c r="H167" s="46"/>
      <c r="I167" s="46"/>
      <c r="J167" s="46"/>
      <c r="K167" s="47"/>
      <c r="L167" s="46"/>
      <c r="M167" s="46"/>
      <c r="N167" s="46"/>
      <c r="O167" s="46"/>
    </row>
    <row r="168" spans="2:15" x14ac:dyDescent="0.2">
      <c r="B168" s="46"/>
      <c r="C168" s="46"/>
      <c r="D168" s="46" t="s">
        <v>42</v>
      </c>
      <c r="E168" s="46"/>
      <c r="F168" s="47" t="s">
        <v>43</v>
      </c>
      <c r="G168" s="46"/>
      <c r="H168" s="46"/>
      <c r="I168" s="46"/>
      <c r="J168" s="46"/>
      <c r="K168" s="47"/>
      <c r="L168" s="46"/>
      <c r="M168" s="46"/>
      <c r="N168" s="46"/>
      <c r="O168" s="46"/>
    </row>
    <row r="169" spans="2:15" x14ac:dyDescent="0.2">
      <c r="B169" s="46"/>
      <c r="C169" s="73" t="s">
        <v>86</v>
      </c>
      <c r="D169" s="47">
        <v>0</v>
      </c>
      <c r="E169" s="46"/>
      <c r="F169" s="47">
        <v>178.37</v>
      </c>
      <c r="G169" s="46"/>
      <c r="H169" s="46"/>
      <c r="I169" s="46"/>
      <c r="J169" s="46"/>
      <c r="K169" s="47"/>
      <c r="L169" s="46"/>
      <c r="M169" s="46"/>
      <c r="N169" s="46"/>
      <c r="O169" s="46"/>
    </row>
    <row r="170" spans="2:15" x14ac:dyDescent="0.2">
      <c r="B170" s="46"/>
      <c r="C170" s="73" t="s">
        <v>18</v>
      </c>
      <c r="D170" s="47">
        <v>0</v>
      </c>
      <c r="E170" s="46"/>
      <c r="F170" s="47">
        <v>298.75</v>
      </c>
      <c r="G170" s="46"/>
      <c r="H170" s="46"/>
      <c r="I170" s="46"/>
      <c r="J170" s="46"/>
      <c r="K170" s="47"/>
      <c r="L170" s="46"/>
      <c r="M170" s="46"/>
      <c r="N170" s="46"/>
      <c r="O170" s="46"/>
    </row>
    <row r="171" spans="2:15" x14ac:dyDescent="0.2">
      <c r="B171" s="46"/>
      <c r="C171" s="56" t="s">
        <v>31</v>
      </c>
      <c r="D171" s="47">
        <v>0</v>
      </c>
      <c r="E171" s="46"/>
      <c r="F171" s="47">
        <v>8.1</v>
      </c>
      <c r="G171" s="46"/>
      <c r="H171" s="46"/>
      <c r="I171" s="46"/>
      <c r="J171" s="46"/>
      <c r="K171" s="47"/>
      <c r="L171" s="46"/>
      <c r="M171" s="46"/>
      <c r="N171" s="46"/>
      <c r="O171" s="46"/>
    </row>
    <row r="172" spans="2:15" ht="32" x14ac:dyDescent="0.2">
      <c r="B172" s="46"/>
      <c r="C172" s="74" t="s">
        <v>32</v>
      </c>
      <c r="D172" s="47">
        <v>0</v>
      </c>
      <c r="E172" s="46"/>
      <c r="F172" s="47">
        <v>5.75</v>
      </c>
      <c r="G172" s="46"/>
      <c r="H172" s="46"/>
      <c r="I172" s="46"/>
      <c r="J172" s="46"/>
      <c r="K172" s="47"/>
      <c r="L172" s="46"/>
      <c r="M172" s="46"/>
      <c r="N172" s="46"/>
      <c r="O172" s="46"/>
    </row>
    <row r="173" spans="2:15" x14ac:dyDescent="0.2">
      <c r="B173" s="46"/>
      <c r="C173" s="57" t="s">
        <v>33</v>
      </c>
      <c r="D173" s="47">
        <v>0</v>
      </c>
      <c r="E173" s="46"/>
      <c r="F173" s="47">
        <v>2.5499999999999998</v>
      </c>
      <c r="G173" s="46"/>
      <c r="H173" s="46"/>
      <c r="I173" s="46"/>
      <c r="J173" s="46"/>
      <c r="K173" s="47"/>
      <c r="L173" s="46"/>
      <c r="M173" s="46"/>
      <c r="N173" s="46"/>
      <c r="O173" s="46"/>
    </row>
    <row r="174" spans="2:15" x14ac:dyDescent="0.2">
      <c r="B174" s="46"/>
      <c r="C174" s="56" t="s">
        <v>87</v>
      </c>
      <c r="D174" s="47">
        <v>0</v>
      </c>
      <c r="E174" s="46"/>
      <c r="F174" s="47">
        <v>107.77</v>
      </c>
      <c r="G174" s="46"/>
      <c r="H174" s="46"/>
      <c r="I174" s="46"/>
      <c r="J174" s="46"/>
      <c r="K174" s="47"/>
      <c r="L174" s="46"/>
      <c r="M174" s="46"/>
      <c r="N174" s="46"/>
      <c r="O174" s="46"/>
    </row>
    <row r="175" spans="2:15" x14ac:dyDescent="0.2">
      <c r="B175" s="46"/>
      <c r="C175" s="46" t="s">
        <v>109</v>
      </c>
      <c r="D175" s="47">
        <v>123</v>
      </c>
      <c r="E175" s="46"/>
      <c r="F175" s="47">
        <v>0</v>
      </c>
      <c r="G175" s="46"/>
      <c r="H175" s="46"/>
      <c r="I175" s="46"/>
      <c r="J175" s="46"/>
      <c r="K175" s="47"/>
      <c r="L175" s="46"/>
      <c r="M175" s="46"/>
      <c r="N175" s="46"/>
      <c r="O175" s="46"/>
    </row>
    <row r="176" spans="2:15" x14ac:dyDescent="0.2">
      <c r="B176" s="46"/>
      <c r="C176" s="46" t="s">
        <v>106</v>
      </c>
      <c r="D176" s="47">
        <v>0</v>
      </c>
      <c r="E176" s="46"/>
      <c r="F176" s="47">
        <v>23</v>
      </c>
      <c r="G176" s="46"/>
      <c r="H176" s="46"/>
      <c r="I176" s="46"/>
      <c r="J176" s="46"/>
      <c r="K176" s="47"/>
      <c r="L176" s="46"/>
      <c r="M176" s="46"/>
      <c r="N176" s="46"/>
      <c r="O176" s="46"/>
    </row>
    <row r="177" spans="2:15" x14ac:dyDescent="0.2">
      <c r="B177" s="46"/>
      <c r="C177" s="46"/>
      <c r="D177" s="46"/>
      <c r="E177" s="46"/>
      <c r="F177" s="47"/>
      <c r="G177" s="46"/>
      <c r="H177" s="46" t="s">
        <v>5</v>
      </c>
      <c r="I177" s="46"/>
      <c r="J177" s="46"/>
      <c r="K177" s="47"/>
      <c r="L177" s="46"/>
      <c r="M177" s="46"/>
      <c r="N177" s="46"/>
      <c r="O177" s="46"/>
    </row>
    <row r="178" spans="2:15" x14ac:dyDescent="0.2">
      <c r="B178" s="46"/>
      <c r="C178" s="46"/>
      <c r="D178" s="71">
        <f>SUM(D169:D176)</f>
        <v>123</v>
      </c>
      <c r="E178" s="46"/>
      <c r="F178" s="68">
        <f>-SUM(F169:F176)</f>
        <v>-624.29000000000008</v>
      </c>
      <c r="G178" s="46"/>
      <c r="H178" s="67">
        <f>SUM(D178,F178)</f>
        <v>-501.29000000000008</v>
      </c>
      <c r="I178" s="46"/>
      <c r="J178" s="46"/>
      <c r="K178" s="47"/>
      <c r="L178" s="46"/>
      <c r="M178" s="46"/>
      <c r="N178" s="46"/>
      <c r="O178" s="46"/>
    </row>
    <row r="179" spans="2:15" x14ac:dyDescent="0.2">
      <c r="B179" s="46"/>
      <c r="C179" s="46"/>
      <c r="D179" s="46"/>
      <c r="E179" s="46"/>
      <c r="F179" s="47"/>
      <c r="G179" s="46"/>
      <c r="H179" s="46"/>
      <c r="I179" s="46"/>
      <c r="J179" s="46"/>
      <c r="K179" s="47"/>
      <c r="L179" s="46"/>
      <c r="M179" s="46"/>
      <c r="N179" s="46"/>
      <c r="O179" s="46"/>
    </row>
    <row r="180" spans="2:15" x14ac:dyDescent="0.2">
      <c r="B180" s="46"/>
      <c r="C180" s="46"/>
      <c r="D180" s="60" t="s">
        <v>155</v>
      </c>
      <c r="E180" s="46"/>
      <c r="F180" s="47"/>
      <c r="G180" s="46"/>
      <c r="H180" s="46"/>
      <c r="I180" s="46"/>
      <c r="J180" s="46"/>
      <c r="K180" s="47"/>
      <c r="L180" s="46"/>
      <c r="M180" s="46"/>
      <c r="N180" s="46"/>
      <c r="O180" s="46"/>
    </row>
    <row r="181" spans="2:15" x14ac:dyDescent="0.2">
      <c r="B181" s="46"/>
      <c r="C181" s="46"/>
      <c r="D181" s="46"/>
      <c r="E181" s="46"/>
      <c r="F181" s="47"/>
      <c r="G181" s="46"/>
      <c r="H181" s="46"/>
      <c r="I181" s="46"/>
      <c r="J181" s="46"/>
      <c r="K181" s="47"/>
      <c r="L181" s="46"/>
      <c r="M181" s="46"/>
      <c r="N181" s="46"/>
      <c r="O181" s="46"/>
    </row>
    <row r="182" spans="2:15" x14ac:dyDescent="0.2">
      <c r="B182" s="46"/>
      <c r="C182" s="46"/>
      <c r="D182" s="46" t="s">
        <v>42</v>
      </c>
      <c r="E182" s="46"/>
      <c r="F182" s="47" t="s">
        <v>43</v>
      </c>
      <c r="G182" s="46"/>
      <c r="H182" s="46"/>
      <c r="I182" s="46"/>
      <c r="J182" s="46"/>
      <c r="K182" s="47"/>
      <c r="L182" s="46"/>
      <c r="M182" s="46"/>
      <c r="N182" s="46"/>
      <c r="O182" s="46"/>
    </row>
    <row r="183" spans="2:15" x14ac:dyDescent="0.2">
      <c r="B183" s="46"/>
      <c r="C183" s="46" t="s">
        <v>106</v>
      </c>
      <c r="D183" s="47">
        <v>0</v>
      </c>
      <c r="E183" s="46"/>
      <c r="F183" s="47">
        <v>128.38</v>
      </c>
      <c r="G183" s="46"/>
      <c r="H183" s="46"/>
      <c r="I183" s="46"/>
      <c r="J183" s="46"/>
      <c r="K183" s="47"/>
      <c r="L183" s="46"/>
      <c r="M183" s="46"/>
      <c r="N183" s="46"/>
      <c r="O183" s="46"/>
    </row>
    <row r="184" spans="2:15" x14ac:dyDescent="0.2">
      <c r="B184" s="46"/>
      <c r="C184" s="46"/>
      <c r="D184" s="46"/>
      <c r="E184" s="46"/>
      <c r="F184" s="47"/>
      <c r="G184" s="46"/>
      <c r="H184" s="46" t="s">
        <v>5</v>
      </c>
      <c r="I184" s="46"/>
      <c r="J184" s="46"/>
      <c r="K184" s="47"/>
      <c r="L184" s="46"/>
      <c r="M184" s="46"/>
      <c r="N184" s="46"/>
      <c r="O184" s="46"/>
    </row>
    <row r="185" spans="2:15" x14ac:dyDescent="0.2">
      <c r="B185" s="46"/>
      <c r="C185" s="46"/>
      <c r="D185" s="71">
        <f>SUM(D183)</f>
        <v>0</v>
      </c>
      <c r="E185" s="46"/>
      <c r="F185" s="68">
        <f>-SUM(F183)</f>
        <v>-128.38</v>
      </c>
      <c r="G185" s="46"/>
      <c r="H185" s="67">
        <f>SUM(D185,F185)</f>
        <v>-128.38</v>
      </c>
      <c r="I185" s="46"/>
      <c r="J185" s="46"/>
      <c r="K185" s="47"/>
      <c r="L185" s="46"/>
      <c r="M185" s="46"/>
      <c r="N185" s="46"/>
      <c r="O185" s="46"/>
    </row>
  </sheetData>
  <pageMargins left="0.7" right="0.7" top="0.78740157499999996" bottom="0.78740157499999996" header="0.3" footer="0.3"/>
  <pageSetup paperSize="9" scale="68" fitToHeight="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20689-A622-4E43-9A03-06194596277A}">
  <dimension ref="B4:J23"/>
  <sheetViews>
    <sheetView workbookViewId="0">
      <selection activeCell="C3" sqref="C3"/>
    </sheetView>
  </sheetViews>
  <sheetFormatPr baseColWidth="10" defaultRowHeight="15" x14ac:dyDescent="0.2"/>
  <cols>
    <col min="2" max="2" width="29.5" customWidth="1"/>
    <col min="3" max="3" width="11.83203125" customWidth="1"/>
    <col min="8" max="8" width="17.83203125" customWidth="1"/>
  </cols>
  <sheetData>
    <row r="4" spans="2:10" x14ac:dyDescent="0.2">
      <c r="B4" s="60" t="s">
        <v>120</v>
      </c>
      <c r="C4" s="46"/>
      <c r="D4" s="46"/>
      <c r="E4" s="46"/>
      <c r="F4" s="46"/>
      <c r="G4" s="46"/>
      <c r="H4" s="60" t="s">
        <v>125</v>
      </c>
      <c r="I4" s="46"/>
    </row>
    <row r="5" spans="2:10" x14ac:dyDescent="0.2">
      <c r="B5" s="51" t="s">
        <v>127</v>
      </c>
      <c r="C5" s="69">
        <v>500</v>
      </c>
      <c r="D5" s="46"/>
      <c r="E5" s="46"/>
      <c r="F5" s="46"/>
      <c r="G5" s="46"/>
      <c r="H5" s="48" t="s">
        <v>134</v>
      </c>
      <c r="I5" s="69">
        <v>1770</v>
      </c>
      <c r="J5" s="30"/>
    </row>
    <row r="6" spans="2:10" ht="32" x14ac:dyDescent="0.2">
      <c r="B6" s="75" t="s">
        <v>128</v>
      </c>
      <c r="C6" s="69">
        <v>500</v>
      </c>
      <c r="D6" s="46"/>
      <c r="E6" s="46"/>
      <c r="F6" s="46"/>
      <c r="G6" s="46"/>
      <c r="H6" s="46"/>
      <c r="I6" s="46"/>
    </row>
    <row r="7" spans="2:10" x14ac:dyDescent="0.2">
      <c r="B7" s="46" t="s">
        <v>129</v>
      </c>
      <c r="C7" s="69">
        <v>1000</v>
      </c>
      <c r="D7" s="46"/>
      <c r="E7" s="46"/>
      <c r="F7" s="46"/>
      <c r="G7" s="46"/>
      <c r="H7" s="46"/>
      <c r="I7" s="46"/>
    </row>
    <row r="8" spans="2:10" x14ac:dyDescent="0.2">
      <c r="B8" s="46"/>
      <c r="C8" s="69"/>
      <c r="D8" s="46"/>
      <c r="E8" s="46"/>
      <c r="F8" s="46"/>
      <c r="G8" s="46"/>
      <c r="H8" s="46"/>
      <c r="I8" s="46"/>
    </row>
    <row r="9" spans="2:10" x14ac:dyDescent="0.2">
      <c r="B9" s="46"/>
      <c r="C9" s="47"/>
      <c r="D9" s="46"/>
      <c r="E9" s="46"/>
      <c r="F9" s="46"/>
      <c r="G9" s="46"/>
      <c r="H9" s="46"/>
      <c r="I9" s="46"/>
    </row>
    <row r="10" spans="2:10" x14ac:dyDescent="0.2">
      <c r="B10" s="46"/>
      <c r="C10" s="47">
        <f>SUM(C5:C8)</f>
        <v>2000</v>
      </c>
      <c r="D10" s="46"/>
      <c r="E10" s="46"/>
      <c r="F10" s="46"/>
      <c r="G10" s="46"/>
      <c r="H10" s="46"/>
      <c r="I10" s="49">
        <f>I5</f>
        <v>1770</v>
      </c>
    </row>
    <row r="11" spans="2:10" x14ac:dyDescent="0.2">
      <c r="B11" s="46"/>
      <c r="C11" s="47"/>
      <c r="D11" s="46"/>
      <c r="E11" s="46"/>
      <c r="F11" s="46"/>
      <c r="G11" s="46"/>
      <c r="H11" s="46"/>
      <c r="I11" s="46"/>
    </row>
    <row r="12" spans="2:10" x14ac:dyDescent="0.2">
      <c r="B12" s="46"/>
      <c r="C12" s="47"/>
      <c r="D12" s="46"/>
      <c r="E12" s="46"/>
      <c r="F12" s="46"/>
      <c r="G12" s="46"/>
      <c r="H12" s="46"/>
      <c r="I12" s="46"/>
    </row>
    <row r="13" spans="2:10" x14ac:dyDescent="0.2">
      <c r="B13" s="60" t="s">
        <v>124</v>
      </c>
      <c r="C13" s="46"/>
      <c r="D13" s="46"/>
      <c r="E13" s="46"/>
      <c r="F13" s="46"/>
      <c r="G13" s="46"/>
      <c r="H13" s="60" t="s">
        <v>126</v>
      </c>
      <c r="I13" s="46"/>
    </row>
    <row r="14" spans="2:10" x14ac:dyDescent="0.2">
      <c r="B14" s="48" t="s">
        <v>130</v>
      </c>
      <c r="C14" s="69">
        <v>510</v>
      </c>
      <c r="D14" s="46"/>
      <c r="E14" s="46"/>
      <c r="F14" s="46"/>
      <c r="G14" s="46"/>
      <c r="H14" s="46"/>
      <c r="I14" s="47">
        <v>0</v>
      </c>
    </row>
    <row r="15" spans="2:10" x14ac:dyDescent="0.2">
      <c r="B15" s="46" t="s">
        <v>129</v>
      </c>
      <c r="C15" s="69">
        <v>1000</v>
      </c>
      <c r="D15" s="46"/>
      <c r="E15" s="46"/>
      <c r="F15" s="46"/>
      <c r="G15" s="46"/>
      <c r="H15" s="46"/>
      <c r="I15" s="46"/>
    </row>
    <row r="16" spans="2:10" x14ac:dyDescent="0.2">
      <c r="B16" s="76" t="s">
        <v>33</v>
      </c>
      <c r="C16" s="69">
        <v>6.99</v>
      </c>
      <c r="D16" s="46"/>
      <c r="E16" s="46"/>
      <c r="F16" s="46"/>
      <c r="G16" s="46"/>
      <c r="H16" s="46"/>
      <c r="I16" s="46"/>
    </row>
    <row r="17" spans="2:9" x14ac:dyDescent="0.2">
      <c r="B17" s="48" t="s">
        <v>131</v>
      </c>
      <c r="C17" s="47">
        <v>68</v>
      </c>
      <c r="D17" s="46"/>
      <c r="E17" s="46"/>
      <c r="F17" s="46"/>
      <c r="G17" s="46"/>
      <c r="H17" s="46"/>
      <c r="I17" s="46"/>
    </row>
    <row r="18" spans="2:9" x14ac:dyDescent="0.2">
      <c r="B18" s="48" t="s">
        <v>132</v>
      </c>
      <c r="C18" s="47">
        <v>71</v>
      </c>
      <c r="D18" s="46"/>
      <c r="E18" s="46"/>
      <c r="F18" s="46"/>
      <c r="G18" s="46"/>
      <c r="H18" s="46"/>
      <c r="I18" s="46"/>
    </row>
    <row r="19" spans="2:9" x14ac:dyDescent="0.2">
      <c r="B19" s="55" t="s">
        <v>133</v>
      </c>
      <c r="C19" s="47">
        <v>40</v>
      </c>
      <c r="D19" s="46"/>
      <c r="E19" s="46"/>
      <c r="F19" s="46"/>
      <c r="G19" s="46"/>
      <c r="H19" s="46"/>
      <c r="I19" s="47">
        <v>0</v>
      </c>
    </row>
    <row r="20" spans="2:9" x14ac:dyDescent="0.2">
      <c r="B20" s="46"/>
      <c r="C20" s="46"/>
      <c r="D20" s="46"/>
      <c r="E20" s="46"/>
      <c r="F20" s="46"/>
      <c r="G20" s="46"/>
      <c r="H20" s="46"/>
      <c r="I20" s="46"/>
    </row>
    <row r="21" spans="2:9" x14ac:dyDescent="0.2">
      <c r="B21" s="46"/>
      <c r="C21" s="49">
        <f>SUM(C14:C19)</f>
        <v>1695.99</v>
      </c>
      <c r="D21" s="46"/>
      <c r="E21" s="46"/>
      <c r="F21" s="46"/>
      <c r="G21" s="46"/>
      <c r="H21" s="46"/>
      <c r="I21" s="46"/>
    </row>
    <row r="22" spans="2:9" x14ac:dyDescent="0.2">
      <c r="B22" s="60" t="s">
        <v>5</v>
      </c>
      <c r="C22" s="77">
        <f>SUM(C10,-C21)</f>
        <v>304.01</v>
      </c>
      <c r="D22" s="46"/>
      <c r="E22" s="46"/>
      <c r="F22" s="46"/>
      <c r="G22" s="46"/>
      <c r="H22" s="46"/>
      <c r="I22" s="46"/>
    </row>
    <row r="23" spans="2:9" x14ac:dyDescent="0.2">
      <c r="B23" s="46"/>
      <c r="C23" s="46"/>
      <c r="D23" s="46"/>
      <c r="E23" s="46"/>
      <c r="F23" s="46"/>
      <c r="G23" s="46"/>
      <c r="H23" s="46"/>
      <c r="I23" s="46"/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B6D53-874F-4E09-A1FA-E2378602E1E7}">
  <dimension ref="B2:O107"/>
  <sheetViews>
    <sheetView zoomScaleNormal="100" workbookViewId="0">
      <selection activeCell="D92" sqref="D92"/>
    </sheetView>
  </sheetViews>
  <sheetFormatPr baseColWidth="10" defaultRowHeight="15" x14ac:dyDescent="0.2"/>
  <cols>
    <col min="3" max="3" width="18.33203125" customWidth="1"/>
    <col min="4" max="5" width="17.5" customWidth="1"/>
    <col min="6" max="6" width="12.5" style="1" customWidth="1"/>
    <col min="11" max="11" width="11.5" style="1"/>
    <col min="15" max="15" width="12" bestFit="1" customWidth="1"/>
  </cols>
  <sheetData>
    <row r="2" spans="2:15" x14ac:dyDescent="0.2">
      <c r="B2" t="s">
        <v>103</v>
      </c>
    </row>
    <row r="5" spans="2:15" x14ac:dyDescent="0.2">
      <c r="B5" t="s">
        <v>26</v>
      </c>
      <c r="F5" s="1" t="s">
        <v>24</v>
      </c>
      <c r="K5" s="1" t="s">
        <v>25</v>
      </c>
      <c r="O5" t="s">
        <v>3</v>
      </c>
    </row>
    <row r="6" spans="2:15" x14ac:dyDescent="0.2">
      <c r="C6" s="17" t="s">
        <v>36</v>
      </c>
      <c r="D6" s="17"/>
      <c r="F6" s="1">
        <v>17194.75</v>
      </c>
      <c r="G6" t="s">
        <v>115</v>
      </c>
      <c r="K6" s="1">
        <v>0</v>
      </c>
      <c r="O6" s="15">
        <f t="shared" ref="O6:O26" si="0">SUM(F6,K6)</f>
        <v>17194.75</v>
      </c>
    </row>
    <row r="7" spans="2:15" x14ac:dyDescent="0.2">
      <c r="C7" s="3" t="s">
        <v>28</v>
      </c>
      <c r="D7" s="3"/>
      <c r="F7" s="1">
        <v>3423.36</v>
      </c>
      <c r="K7" s="1">
        <v>0</v>
      </c>
      <c r="O7" s="15">
        <f t="shared" si="0"/>
        <v>3423.36</v>
      </c>
    </row>
    <row r="8" spans="2:15" x14ac:dyDescent="0.2">
      <c r="C8" s="19" t="s">
        <v>27</v>
      </c>
      <c r="D8" s="19"/>
      <c r="F8" s="1">
        <v>20618.38</v>
      </c>
      <c r="K8" s="1">
        <v>0</v>
      </c>
      <c r="O8" s="15">
        <f t="shared" si="0"/>
        <v>20618.38</v>
      </c>
    </row>
    <row r="9" spans="2:15" x14ac:dyDescent="0.2">
      <c r="C9" s="22" t="s">
        <v>1</v>
      </c>
      <c r="D9" s="22"/>
      <c r="F9" s="1">
        <v>1340</v>
      </c>
      <c r="K9" s="1">
        <v>0</v>
      </c>
      <c r="O9" s="15">
        <f>SUM(F9,K9)</f>
        <v>1340</v>
      </c>
    </row>
    <row r="10" spans="2:15" x14ac:dyDescent="0.2">
      <c r="C10" s="20" t="s">
        <v>29</v>
      </c>
      <c r="D10" s="20"/>
      <c r="F10" s="1">
        <v>0</v>
      </c>
      <c r="K10" s="1">
        <v>0</v>
      </c>
      <c r="O10" s="15">
        <f t="shared" si="0"/>
        <v>0</v>
      </c>
    </row>
    <row r="11" spans="2:15" x14ac:dyDescent="0.2">
      <c r="C11" s="20" t="s">
        <v>106</v>
      </c>
      <c r="D11" s="20"/>
      <c r="F11" s="1">
        <v>0</v>
      </c>
      <c r="K11" s="1">
        <v>0</v>
      </c>
      <c r="O11" s="15">
        <f t="shared" si="0"/>
        <v>0</v>
      </c>
    </row>
    <row r="12" spans="2:15" x14ac:dyDescent="0.2">
      <c r="C12" t="s">
        <v>85</v>
      </c>
      <c r="F12" s="1">
        <v>4617.17</v>
      </c>
      <c r="K12" s="1">
        <v>2650</v>
      </c>
      <c r="O12" s="15">
        <f>SUM(F12,K12)</f>
        <v>7267.17</v>
      </c>
    </row>
    <row r="13" spans="2:15" x14ac:dyDescent="0.2">
      <c r="C13" s="21" t="s">
        <v>18</v>
      </c>
      <c r="D13" s="21"/>
      <c r="F13" s="1">
        <v>0</v>
      </c>
      <c r="K13" s="1">
        <v>45.18</v>
      </c>
      <c r="O13" s="15">
        <f t="shared" si="0"/>
        <v>45.18</v>
      </c>
    </row>
    <row r="14" spans="2:15" x14ac:dyDescent="0.2">
      <c r="C14" s="21" t="s">
        <v>86</v>
      </c>
      <c r="D14" s="21"/>
      <c r="F14" s="1">
        <v>0</v>
      </c>
      <c r="K14" s="1">
        <v>0</v>
      </c>
      <c r="O14" s="15">
        <f t="shared" si="0"/>
        <v>0</v>
      </c>
    </row>
    <row r="15" spans="2:15" x14ac:dyDescent="0.2">
      <c r="C15" s="12" t="s">
        <v>46</v>
      </c>
      <c r="D15" s="12"/>
      <c r="F15" s="1">
        <v>0</v>
      </c>
      <c r="K15" s="1">
        <v>0</v>
      </c>
      <c r="O15" s="15">
        <f t="shared" si="0"/>
        <v>0</v>
      </c>
    </row>
    <row r="16" spans="2:15" x14ac:dyDescent="0.2">
      <c r="C16" s="12" t="s">
        <v>47</v>
      </c>
      <c r="D16" s="12"/>
      <c r="F16" s="1">
        <v>18.37</v>
      </c>
      <c r="K16" s="1">
        <v>0</v>
      </c>
      <c r="O16" s="15">
        <f t="shared" si="0"/>
        <v>18.37</v>
      </c>
    </row>
    <row r="17" spans="2:15" x14ac:dyDescent="0.2">
      <c r="C17" s="12" t="s">
        <v>87</v>
      </c>
      <c r="D17" s="12"/>
      <c r="F17" s="1">
        <v>0</v>
      </c>
      <c r="K17" s="1">
        <v>0</v>
      </c>
      <c r="O17" s="15">
        <f t="shared" si="0"/>
        <v>0</v>
      </c>
    </row>
    <row r="18" spans="2:15" x14ac:dyDescent="0.2">
      <c r="C18" s="4" t="s">
        <v>31</v>
      </c>
      <c r="D18" s="4"/>
      <c r="F18" s="1">
        <v>66</v>
      </c>
      <c r="K18" s="1">
        <v>0</v>
      </c>
      <c r="O18" s="15">
        <f t="shared" si="0"/>
        <v>66</v>
      </c>
    </row>
    <row r="19" spans="2:15" x14ac:dyDescent="0.2">
      <c r="C19" s="4" t="s">
        <v>90</v>
      </c>
      <c r="D19" s="4"/>
      <c r="F19" s="1">
        <v>0</v>
      </c>
      <c r="K19" s="1">
        <v>0</v>
      </c>
      <c r="O19" s="15">
        <f t="shared" si="0"/>
        <v>0</v>
      </c>
    </row>
    <row r="20" spans="2:15" x14ac:dyDescent="0.2">
      <c r="C20" s="23" t="s">
        <v>33</v>
      </c>
      <c r="D20" s="23"/>
      <c r="F20" s="1">
        <v>0</v>
      </c>
      <c r="K20" s="1">
        <v>0</v>
      </c>
      <c r="O20" s="15">
        <f t="shared" si="0"/>
        <v>0</v>
      </c>
    </row>
    <row r="21" spans="2:15" x14ac:dyDescent="0.2">
      <c r="C21" s="23" t="s">
        <v>34</v>
      </c>
      <c r="D21" s="23"/>
      <c r="F21" s="1">
        <v>0</v>
      </c>
      <c r="K21" s="1">
        <v>0</v>
      </c>
      <c r="O21" s="15">
        <f t="shared" si="0"/>
        <v>0</v>
      </c>
    </row>
    <row r="22" spans="2:15" x14ac:dyDescent="0.2">
      <c r="C22" s="23" t="s">
        <v>35</v>
      </c>
      <c r="D22" s="23"/>
      <c r="F22" s="1">
        <v>0</v>
      </c>
      <c r="K22" s="1">
        <v>0</v>
      </c>
      <c r="O22" s="15">
        <f t="shared" si="0"/>
        <v>0</v>
      </c>
    </row>
    <row r="23" spans="2:15" x14ac:dyDescent="0.2">
      <c r="C23" s="18" t="s">
        <v>30</v>
      </c>
      <c r="D23" s="18"/>
      <c r="F23" s="1">
        <v>0</v>
      </c>
      <c r="K23" s="1">
        <v>0</v>
      </c>
      <c r="O23" s="15">
        <f t="shared" si="0"/>
        <v>0</v>
      </c>
    </row>
    <row r="24" spans="2:15" x14ac:dyDescent="0.2">
      <c r="C24" t="s">
        <v>32</v>
      </c>
      <c r="F24" s="1">
        <v>0</v>
      </c>
      <c r="K24" s="1">
        <v>0</v>
      </c>
      <c r="O24" s="15">
        <f t="shared" si="0"/>
        <v>0</v>
      </c>
    </row>
    <row r="25" spans="2:15" x14ac:dyDescent="0.2">
      <c r="C25" t="s">
        <v>109</v>
      </c>
      <c r="F25" s="1">
        <v>238.66</v>
      </c>
      <c r="K25" s="1">
        <v>0</v>
      </c>
      <c r="O25" s="15">
        <f t="shared" si="0"/>
        <v>238.66</v>
      </c>
    </row>
    <row r="26" spans="2:15" x14ac:dyDescent="0.2">
      <c r="C26" s="24" t="s">
        <v>98</v>
      </c>
      <c r="D26" s="24"/>
      <c r="F26" s="1">
        <v>0</v>
      </c>
      <c r="K26" s="1">
        <v>0</v>
      </c>
      <c r="O26" s="15">
        <f t="shared" si="0"/>
        <v>0</v>
      </c>
    </row>
    <row r="28" spans="2:15" x14ac:dyDescent="0.2">
      <c r="F28" s="1">
        <f>SUM(F6:F26)</f>
        <v>47516.69000000001</v>
      </c>
      <c r="K28" s="1">
        <f>SUM(K6:K26)</f>
        <v>2695.18</v>
      </c>
      <c r="O28" s="15">
        <f>SUM(F28,K28)</f>
        <v>50211.87000000001</v>
      </c>
    </row>
    <row r="29" spans="2:15" x14ac:dyDescent="0.2">
      <c r="L29" t="s">
        <v>102</v>
      </c>
      <c r="O29" s="15">
        <f>SUM(O6:O26)</f>
        <v>50211.87000000001</v>
      </c>
    </row>
    <row r="30" spans="2:15" x14ac:dyDescent="0.2">
      <c r="B30" t="s">
        <v>104</v>
      </c>
    </row>
    <row r="33" spans="2:15" x14ac:dyDescent="0.2">
      <c r="B33" t="s">
        <v>26</v>
      </c>
      <c r="F33" s="1" t="s">
        <v>24</v>
      </c>
      <c r="K33" s="1" t="s">
        <v>25</v>
      </c>
      <c r="O33" t="s">
        <v>3</v>
      </c>
    </row>
    <row r="34" spans="2:15" x14ac:dyDescent="0.2">
      <c r="C34" s="17" t="s">
        <v>36</v>
      </c>
      <c r="D34" s="17"/>
      <c r="F34" s="1">
        <v>760</v>
      </c>
      <c r="K34" s="1">
        <v>0</v>
      </c>
      <c r="O34" s="15">
        <f t="shared" ref="O34:O54" si="1">SUM(F34,K34)</f>
        <v>760</v>
      </c>
    </row>
    <row r="35" spans="2:15" x14ac:dyDescent="0.2">
      <c r="C35" s="3" t="s">
        <v>28</v>
      </c>
      <c r="D35" s="3"/>
      <c r="F35" s="1">
        <v>125.13</v>
      </c>
      <c r="K35" s="1">
        <v>0</v>
      </c>
      <c r="O35" s="15">
        <f t="shared" si="1"/>
        <v>125.13</v>
      </c>
    </row>
    <row r="36" spans="2:15" x14ac:dyDescent="0.2">
      <c r="C36" s="19" t="s">
        <v>27</v>
      </c>
      <c r="D36" s="19"/>
      <c r="F36" s="1">
        <v>0</v>
      </c>
      <c r="K36" s="1">
        <v>0</v>
      </c>
      <c r="O36" s="15">
        <f t="shared" si="1"/>
        <v>0</v>
      </c>
    </row>
    <row r="37" spans="2:15" x14ac:dyDescent="0.2">
      <c r="C37" s="22" t="s">
        <v>1</v>
      </c>
      <c r="D37" s="22"/>
      <c r="F37" s="1">
        <v>0</v>
      </c>
      <c r="K37" s="1">
        <v>0</v>
      </c>
      <c r="O37" s="15">
        <f t="shared" si="1"/>
        <v>0</v>
      </c>
    </row>
    <row r="38" spans="2:15" x14ac:dyDescent="0.2">
      <c r="C38" s="20" t="s">
        <v>29</v>
      </c>
      <c r="D38" s="20"/>
      <c r="F38" s="1">
        <v>0</v>
      </c>
      <c r="K38" s="1">
        <v>0</v>
      </c>
      <c r="O38" s="15">
        <f t="shared" si="1"/>
        <v>0</v>
      </c>
    </row>
    <row r="39" spans="2:15" x14ac:dyDescent="0.2">
      <c r="C39" s="20" t="s">
        <v>107</v>
      </c>
      <c r="D39" s="20"/>
      <c r="F39" s="1">
        <v>275.31</v>
      </c>
      <c r="K39" s="1">
        <v>0</v>
      </c>
      <c r="O39" s="15">
        <f t="shared" si="1"/>
        <v>275.31</v>
      </c>
    </row>
    <row r="40" spans="2:15" x14ac:dyDescent="0.2">
      <c r="C40" t="s">
        <v>85</v>
      </c>
      <c r="F40" s="1">
        <v>8490</v>
      </c>
      <c r="K40" s="1">
        <v>200</v>
      </c>
      <c r="O40" s="15">
        <f t="shared" si="1"/>
        <v>8690</v>
      </c>
    </row>
    <row r="41" spans="2:15" x14ac:dyDescent="0.2">
      <c r="C41" s="21" t="s">
        <v>18</v>
      </c>
      <c r="D41" s="21"/>
      <c r="F41" s="1">
        <v>1121.8900000000001</v>
      </c>
      <c r="K41" s="1">
        <v>2550.69</v>
      </c>
      <c r="L41" t="s">
        <v>116</v>
      </c>
      <c r="O41" s="15">
        <f t="shared" si="1"/>
        <v>3672.58</v>
      </c>
    </row>
    <row r="42" spans="2:15" x14ac:dyDescent="0.2">
      <c r="C42" s="21" t="s">
        <v>86</v>
      </c>
      <c r="D42" s="21"/>
      <c r="F42" s="1">
        <v>51.59</v>
      </c>
      <c r="K42" s="1">
        <v>73.55</v>
      </c>
      <c r="O42" s="15">
        <f t="shared" si="1"/>
        <v>125.14</v>
      </c>
    </row>
    <row r="43" spans="2:15" x14ac:dyDescent="0.2">
      <c r="C43" s="12" t="s">
        <v>46</v>
      </c>
      <c r="D43" s="12"/>
      <c r="F43" s="1">
        <v>12535.18</v>
      </c>
      <c r="K43" s="1">
        <v>0</v>
      </c>
      <c r="O43" s="15">
        <f t="shared" si="1"/>
        <v>12535.18</v>
      </c>
    </row>
    <row r="44" spans="2:15" x14ac:dyDescent="0.2">
      <c r="C44" s="12" t="s">
        <v>47</v>
      </c>
      <c r="D44" s="12"/>
      <c r="F44" s="1">
        <v>9433.59</v>
      </c>
      <c r="K44" s="1">
        <v>0</v>
      </c>
      <c r="O44" s="15">
        <f t="shared" si="1"/>
        <v>9433.59</v>
      </c>
    </row>
    <row r="45" spans="2:15" x14ac:dyDescent="0.2">
      <c r="C45" s="12" t="s">
        <v>88</v>
      </c>
      <c r="D45" s="12"/>
      <c r="F45" s="1">
        <v>224.78</v>
      </c>
      <c r="K45" s="1">
        <v>0</v>
      </c>
      <c r="O45" s="15">
        <f t="shared" si="1"/>
        <v>224.78</v>
      </c>
    </row>
    <row r="46" spans="2:15" x14ac:dyDescent="0.2">
      <c r="C46" s="4" t="s">
        <v>31</v>
      </c>
      <c r="D46" s="4"/>
      <c r="F46" s="1">
        <v>8350.8799999999992</v>
      </c>
      <c r="K46" s="1">
        <v>0</v>
      </c>
      <c r="O46" s="15">
        <f t="shared" si="1"/>
        <v>8350.8799999999992</v>
      </c>
    </row>
    <row r="47" spans="2:15" x14ac:dyDescent="0.2">
      <c r="C47" s="4" t="s">
        <v>90</v>
      </c>
      <c r="D47" s="4"/>
      <c r="F47" s="1">
        <v>24.83</v>
      </c>
      <c r="K47" s="1">
        <v>0</v>
      </c>
      <c r="O47" s="15">
        <f t="shared" si="1"/>
        <v>24.83</v>
      </c>
    </row>
    <row r="48" spans="2:15" x14ac:dyDescent="0.2">
      <c r="C48" s="23" t="s">
        <v>33</v>
      </c>
      <c r="D48" s="23"/>
      <c r="F48" s="1">
        <v>21.29</v>
      </c>
      <c r="K48" s="1">
        <v>0</v>
      </c>
      <c r="O48" s="15">
        <f t="shared" si="1"/>
        <v>21.29</v>
      </c>
    </row>
    <row r="49" spans="2:15" x14ac:dyDescent="0.2">
      <c r="C49" s="23" t="s">
        <v>34</v>
      </c>
      <c r="D49" s="23"/>
      <c r="F49" s="1">
        <v>0</v>
      </c>
      <c r="K49" s="1">
        <v>0</v>
      </c>
      <c r="O49" s="15">
        <f t="shared" si="1"/>
        <v>0</v>
      </c>
    </row>
    <row r="50" spans="2:15" x14ac:dyDescent="0.2">
      <c r="C50" s="23" t="s">
        <v>35</v>
      </c>
      <c r="D50" s="23"/>
      <c r="F50" s="1">
        <v>15</v>
      </c>
      <c r="K50" s="1">
        <v>0</v>
      </c>
      <c r="O50" s="15">
        <f t="shared" si="1"/>
        <v>15</v>
      </c>
    </row>
    <row r="51" spans="2:15" x14ac:dyDescent="0.2">
      <c r="C51" s="18" t="s">
        <v>30</v>
      </c>
      <c r="D51" s="18"/>
      <c r="F51" s="1">
        <v>1157.99</v>
      </c>
      <c r="K51" s="1">
        <v>0</v>
      </c>
      <c r="O51" s="15">
        <f t="shared" si="1"/>
        <v>1157.99</v>
      </c>
    </row>
    <row r="52" spans="2:15" x14ac:dyDescent="0.2">
      <c r="C52" t="s">
        <v>32</v>
      </c>
      <c r="F52" s="1">
        <v>19.100000000000001</v>
      </c>
      <c r="K52" s="1">
        <v>0</v>
      </c>
      <c r="O52" s="15">
        <f t="shared" si="1"/>
        <v>19.100000000000001</v>
      </c>
    </row>
    <row r="53" spans="2:15" x14ac:dyDescent="0.2">
      <c r="C53" t="s">
        <v>109</v>
      </c>
      <c r="F53" s="1">
        <v>0</v>
      </c>
      <c r="K53" s="1">
        <v>0</v>
      </c>
      <c r="O53" s="15">
        <f t="shared" si="1"/>
        <v>0</v>
      </c>
    </row>
    <row r="54" spans="2:15" x14ac:dyDescent="0.2">
      <c r="C54" s="24" t="s">
        <v>100</v>
      </c>
      <c r="D54" s="24"/>
      <c r="F54" s="1">
        <v>18.78</v>
      </c>
      <c r="K54" s="1">
        <v>10</v>
      </c>
      <c r="O54" s="15">
        <f t="shared" si="1"/>
        <v>28.78</v>
      </c>
    </row>
    <row r="56" spans="2:15" x14ac:dyDescent="0.2">
      <c r="F56" s="1">
        <f>SUM(F34:F54)</f>
        <v>42625.34</v>
      </c>
      <c r="K56" s="1">
        <f>SUM(K34:K54)</f>
        <v>2834.2400000000002</v>
      </c>
      <c r="O56" s="15">
        <f>SUM(F56,K56)</f>
        <v>45459.579999999994</v>
      </c>
    </row>
    <row r="57" spans="2:15" x14ac:dyDescent="0.2">
      <c r="L57" t="s">
        <v>105</v>
      </c>
      <c r="O57" s="15">
        <f>SUM(O34:O54)</f>
        <v>45459.579999999994</v>
      </c>
    </row>
    <row r="60" spans="2:15" s="1" customFormat="1" x14ac:dyDescent="0.2">
      <c r="B60"/>
      <c r="C60" s="14"/>
      <c r="D60"/>
      <c r="E60"/>
      <c r="G60"/>
      <c r="H60"/>
      <c r="I60"/>
      <c r="J60"/>
      <c r="L60"/>
      <c r="M60"/>
      <c r="N60"/>
      <c r="O60"/>
    </row>
    <row r="61" spans="2:15" s="1" customFormat="1" x14ac:dyDescent="0.2">
      <c r="B61"/>
      <c r="C61"/>
      <c r="D61" s="29">
        <v>50211.87</v>
      </c>
      <c r="E61" s="25" t="s">
        <v>42</v>
      </c>
      <c r="G61"/>
      <c r="H61"/>
      <c r="I61"/>
      <c r="J61"/>
      <c r="L61"/>
      <c r="M61"/>
      <c r="N61"/>
      <c r="O61"/>
    </row>
    <row r="62" spans="2:15" s="1" customFormat="1" x14ac:dyDescent="0.2">
      <c r="B62"/>
      <c r="C62"/>
      <c r="D62" s="28">
        <v>-45459.58</v>
      </c>
      <c r="E62" s="26" t="s">
        <v>43</v>
      </c>
      <c r="G62"/>
      <c r="H62"/>
      <c r="I62"/>
      <c r="J62"/>
      <c r="L62"/>
      <c r="M62"/>
      <c r="N62"/>
      <c r="O62"/>
    </row>
    <row r="63" spans="2:15" s="1" customFormat="1" x14ac:dyDescent="0.2">
      <c r="B63"/>
      <c r="C63"/>
      <c r="D63" s="14"/>
      <c r="E63" s="14"/>
      <c r="G63"/>
      <c r="H63"/>
      <c r="I63"/>
      <c r="J63"/>
      <c r="L63"/>
      <c r="M63"/>
      <c r="N63"/>
      <c r="O63"/>
    </row>
    <row r="64" spans="2:15" s="1" customFormat="1" x14ac:dyDescent="0.2">
      <c r="B64"/>
      <c r="C64" s="14" t="s">
        <v>5</v>
      </c>
      <c r="D64" s="39">
        <f>SUM(D61+D62)</f>
        <v>4752.2900000000009</v>
      </c>
      <c r="E64" s="14"/>
      <c r="G64"/>
      <c r="H64"/>
      <c r="I64"/>
      <c r="J64"/>
      <c r="L64"/>
      <c r="M64"/>
      <c r="N64"/>
      <c r="O64"/>
    </row>
    <row r="68" spans="2:15" s="1" customFormat="1" x14ac:dyDescent="0.2">
      <c r="B68"/>
      <c r="C68" t="s">
        <v>49</v>
      </c>
      <c r="D68"/>
      <c r="E68"/>
      <c r="F68"/>
      <c r="G68"/>
      <c r="I68"/>
      <c r="L68"/>
      <c r="M68"/>
      <c r="N68"/>
      <c r="O68"/>
    </row>
    <row r="69" spans="2:15" s="1" customFormat="1" x14ac:dyDescent="0.2">
      <c r="B69"/>
      <c r="C69"/>
      <c r="D69"/>
      <c r="E69"/>
      <c r="F69"/>
      <c r="G69"/>
      <c r="I69"/>
      <c r="L69"/>
      <c r="M69"/>
      <c r="N69"/>
      <c r="O69"/>
    </row>
    <row r="70" spans="2:15" s="1" customFormat="1" x14ac:dyDescent="0.2">
      <c r="B70"/>
      <c r="C70" s="14">
        <v>2022</v>
      </c>
      <c r="D70"/>
      <c r="E70"/>
      <c r="F70"/>
      <c r="G70"/>
      <c r="I70"/>
      <c r="L70"/>
      <c r="M70"/>
      <c r="N70"/>
      <c r="O70"/>
    </row>
    <row r="71" spans="2:15" s="1" customFormat="1" x14ac:dyDescent="0.2">
      <c r="B71"/>
      <c r="C71"/>
      <c r="D71" t="s">
        <v>108</v>
      </c>
      <c r="E71"/>
      <c r="F71"/>
      <c r="G71"/>
      <c r="I71"/>
      <c r="L71"/>
      <c r="M71"/>
      <c r="N71"/>
      <c r="O71"/>
    </row>
    <row r="72" spans="2:15" s="1" customFormat="1" x14ac:dyDescent="0.2">
      <c r="B72"/>
      <c r="C72"/>
      <c r="D72"/>
      <c r="E72"/>
      <c r="F72"/>
      <c r="G72"/>
      <c r="I72"/>
      <c r="L72"/>
      <c r="M72"/>
      <c r="N72"/>
      <c r="O72"/>
    </row>
    <row r="73" spans="2:15" s="1" customFormat="1" x14ac:dyDescent="0.2">
      <c r="B73"/>
      <c r="C73"/>
      <c r="D73" t="s">
        <v>42</v>
      </c>
      <c r="E73"/>
      <c r="F73" t="s">
        <v>43</v>
      </c>
      <c r="G73"/>
      <c r="I73"/>
      <c r="L73"/>
      <c r="M73"/>
      <c r="N73"/>
      <c r="O73"/>
    </row>
    <row r="74" spans="2:15" s="1" customFormat="1" x14ac:dyDescent="0.2">
      <c r="B74"/>
      <c r="C74" s="12" t="s">
        <v>47</v>
      </c>
      <c r="D74" s="1">
        <v>0</v>
      </c>
      <c r="F74" s="1">
        <v>477.5</v>
      </c>
      <c r="G74" s="30"/>
      <c r="I74"/>
      <c r="L74"/>
      <c r="M74"/>
      <c r="N74"/>
      <c r="O74"/>
    </row>
    <row r="75" spans="2:15" s="1" customFormat="1" x14ac:dyDescent="0.2">
      <c r="B75"/>
      <c r="C75" t="s">
        <v>110</v>
      </c>
      <c r="D75" s="1">
        <v>0</v>
      </c>
      <c r="F75" s="1">
        <v>166.6</v>
      </c>
      <c r="G75" s="30"/>
      <c r="I75"/>
      <c r="L75"/>
      <c r="M75"/>
      <c r="N75"/>
      <c r="O75"/>
    </row>
    <row r="76" spans="2:15" s="1" customFormat="1" x14ac:dyDescent="0.2">
      <c r="B76"/>
      <c r="C76" s="4" t="s">
        <v>31</v>
      </c>
      <c r="D76" s="1">
        <v>0</v>
      </c>
      <c r="F76" s="1">
        <v>20.69</v>
      </c>
      <c r="G76" s="30"/>
      <c r="I76"/>
      <c r="L76"/>
      <c r="M76"/>
      <c r="N76"/>
      <c r="O76"/>
    </row>
    <row r="77" spans="2:15" s="1" customFormat="1" x14ac:dyDescent="0.2">
      <c r="B77"/>
      <c r="C77" s="19" t="s">
        <v>27</v>
      </c>
      <c r="D77" s="1">
        <v>664.79</v>
      </c>
      <c r="F77" s="1">
        <v>0</v>
      </c>
      <c r="G77" s="30"/>
      <c r="I77"/>
      <c r="L77"/>
      <c r="M77"/>
      <c r="N77"/>
      <c r="O77"/>
    </row>
    <row r="78" spans="2:15" s="1" customFormat="1" x14ac:dyDescent="0.2">
      <c r="B78"/>
      <c r="C78"/>
      <c r="D78"/>
      <c r="E78"/>
      <c r="F78"/>
      <c r="G78"/>
      <c r="H78" s="1" t="s">
        <v>5</v>
      </c>
      <c r="I78"/>
      <c r="L78"/>
      <c r="M78"/>
      <c r="N78"/>
      <c r="O78"/>
    </row>
    <row r="79" spans="2:15" s="1" customFormat="1" x14ac:dyDescent="0.2">
      <c r="B79"/>
      <c r="C79"/>
      <c r="D79" s="34">
        <f>SUM(D74:D77)</f>
        <v>664.79</v>
      </c>
      <c r="E79"/>
      <c r="F79" s="13">
        <f>-SUM(F74:F77)</f>
        <v>-664.79000000000008</v>
      </c>
      <c r="G79"/>
      <c r="H79" s="1">
        <f>SUM(D79+F79)</f>
        <v>-1.1368683772161603E-13</v>
      </c>
      <c r="I79"/>
      <c r="L79"/>
      <c r="M79"/>
      <c r="N79"/>
      <c r="O79"/>
    </row>
    <row r="80" spans="2:15" s="1" customFormat="1" x14ac:dyDescent="0.2">
      <c r="B80"/>
      <c r="C80"/>
      <c r="D80"/>
      <c r="E80"/>
      <c r="F80"/>
      <c r="G80"/>
      <c r="I80"/>
      <c r="L80"/>
      <c r="M80"/>
      <c r="N80"/>
      <c r="O80"/>
    </row>
    <row r="81" spans="3:8" x14ac:dyDescent="0.2">
      <c r="C81" s="14"/>
      <c r="F81"/>
      <c r="H81" s="1"/>
    </row>
    <row r="82" spans="3:8" x14ac:dyDescent="0.2">
      <c r="D82" t="s">
        <v>111</v>
      </c>
      <c r="F82"/>
      <c r="H82" s="1"/>
    </row>
    <row r="83" spans="3:8" x14ac:dyDescent="0.2">
      <c r="F83"/>
      <c r="H83" s="1"/>
    </row>
    <row r="84" spans="3:8" x14ac:dyDescent="0.2">
      <c r="D84" t="s">
        <v>42</v>
      </c>
      <c r="F84" t="s">
        <v>43</v>
      </c>
      <c r="H84" s="1"/>
    </row>
    <row r="85" spans="3:8" x14ac:dyDescent="0.2">
      <c r="C85" s="12" t="s">
        <v>47</v>
      </c>
      <c r="D85" s="1">
        <v>0</v>
      </c>
      <c r="E85" s="1"/>
      <c r="F85" s="1">
        <v>64.59</v>
      </c>
      <c r="G85" s="30"/>
      <c r="H85" s="1"/>
    </row>
    <row r="86" spans="3:8" x14ac:dyDescent="0.2">
      <c r="C86" s="19" t="s">
        <v>27</v>
      </c>
      <c r="D86" s="1">
        <v>64.59</v>
      </c>
      <c r="E86" s="1"/>
      <c r="F86" s="1">
        <v>0</v>
      </c>
      <c r="G86" s="30"/>
      <c r="H86" s="1"/>
    </row>
    <row r="87" spans="3:8" x14ac:dyDescent="0.2">
      <c r="F87"/>
      <c r="H87" s="1" t="s">
        <v>5</v>
      </c>
    </row>
    <row r="88" spans="3:8" x14ac:dyDescent="0.2">
      <c r="D88" s="34">
        <f>SUM(D85:D86)</f>
        <v>64.59</v>
      </c>
      <c r="F88" s="13">
        <f>-SUM(F85:F86)</f>
        <v>-64.59</v>
      </c>
      <c r="H88" s="1">
        <f>SUM(D88+F88)</f>
        <v>0</v>
      </c>
    </row>
    <row r="89" spans="3:8" x14ac:dyDescent="0.2">
      <c r="F89"/>
      <c r="H89" s="1"/>
    </row>
    <row r="92" spans="3:8" x14ac:dyDescent="0.2">
      <c r="D92" t="s">
        <v>112</v>
      </c>
      <c r="F92"/>
      <c r="H92" s="1"/>
    </row>
    <row r="93" spans="3:8" x14ac:dyDescent="0.2">
      <c r="F93"/>
      <c r="H93" s="1"/>
    </row>
    <row r="94" spans="3:8" x14ac:dyDescent="0.2">
      <c r="D94" t="s">
        <v>42</v>
      </c>
      <c r="F94" t="s">
        <v>43</v>
      </c>
      <c r="H94" s="1"/>
    </row>
    <row r="95" spans="3:8" x14ac:dyDescent="0.2">
      <c r="C95" s="12" t="s">
        <v>47</v>
      </c>
      <c r="D95" s="1">
        <v>18.37</v>
      </c>
      <c r="E95" s="1"/>
      <c r="F95" s="1">
        <v>18.37</v>
      </c>
      <c r="G95" s="30"/>
      <c r="H95" s="1"/>
    </row>
    <row r="96" spans="3:8" ht="32" x14ac:dyDescent="0.2">
      <c r="C96" s="44" t="s">
        <v>140</v>
      </c>
      <c r="D96" s="1"/>
      <c r="E96" s="1"/>
      <c r="F96" s="1">
        <v>71</v>
      </c>
      <c r="G96" s="30"/>
      <c r="H96" s="1"/>
    </row>
    <row r="97" spans="3:8" x14ac:dyDescent="0.2">
      <c r="F97"/>
      <c r="H97" s="1" t="s">
        <v>5</v>
      </c>
    </row>
    <row r="98" spans="3:8" x14ac:dyDescent="0.2">
      <c r="D98" s="34">
        <f>SUM(D95:D95)</f>
        <v>18.37</v>
      </c>
      <c r="F98" s="13">
        <f>-SUM(F95:F96)</f>
        <v>-89.37</v>
      </c>
      <c r="H98" s="1">
        <f>SUM(D98+F98)</f>
        <v>-71</v>
      </c>
    </row>
    <row r="99" spans="3:8" x14ac:dyDescent="0.2">
      <c r="F99"/>
      <c r="H99" s="1"/>
    </row>
    <row r="100" spans="3:8" x14ac:dyDescent="0.2">
      <c r="D100" t="s">
        <v>113</v>
      </c>
    </row>
    <row r="102" spans="3:8" x14ac:dyDescent="0.2">
      <c r="D102" t="s">
        <v>42</v>
      </c>
      <c r="F102" s="1" t="s">
        <v>43</v>
      </c>
    </row>
    <row r="103" spans="3:8" x14ac:dyDescent="0.2">
      <c r="C103" s="12" t="s">
        <v>46</v>
      </c>
      <c r="D103" s="1"/>
      <c r="F103" s="1">
        <v>53.8</v>
      </c>
    </row>
    <row r="104" spans="3:8" x14ac:dyDescent="0.2">
      <c r="C104" s="12" t="s">
        <v>47</v>
      </c>
      <c r="D104" s="1"/>
      <c r="F104" s="1">
        <v>272.39</v>
      </c>
    </row>
    <row r="105" spans="3:8" x14ac:dyDescent="0.2">
      <c r="C105" t="s">
        <v>114</v>
      </c>
      <c r="D105" s="1">
        <v>238.66</v>
      </c>
    </row>
    <row r="106" spans="3:8" x14ac:dyDescent="0.2">
      <c r="H106" t="s">
        <v>5</v>
      </c>
    </row>
    <row r="107" spans="3:8" x14ac:dyDescent="0.2">
      <c r="D107" s="43">
        <f>SUM(D103:D105)</f>
        <v>238.66</v>
      </c>
      <c r="F107" s="42">
        <f>-SUM(F103:F105)</f>
        <v>-326.19</v>
      </c>
      <c r="H107" s="13">
        <f>SUM(D107,F107)</f>
        <v>-87.53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95EF9-8BA0-4781-9EA1-753D11CD8CC3}">
  <dimension ref="B4:J22"/>
  <sheetViews>
    <sheetView workbookViewId="0">
      <selection activeCell="E22" sqref="E22"/>
    </sheetView>
  </sheetViews>
  <sheetFormatPr baseColWidth="10" defaultRowHeight="15" x14ac:dyDescent="0.2"/>
  <cols>
    <col min="2" max="2" width="29.5" customWidth="1"/>
    <col min="3" max="3" width="11.83203125" customWidth="1"/>
  </cols>
  <sheetData>
    <row r="4" spans="2:10" x14ac:dyDescent="0.2">
      <c r="B4" s="14" t="s">
        <v>98</v>
      </c>
      <c r="H4" s="14" t="s">
        <v>99</v>
      </c>
    </row>
    <row r="5" spans="2:10" x14ac:dyDescent="0.2">
      <c r="C5" s="30">
        <v>0</v>
      </c>
      <c r="I5" s="30">
        <v>0</v>
      </c>
      <c r="J5" s="30"/>
    </row>
    <row r="6" spans="2:10" x14ac:dyDescent="0.2">
      <c r="C6" s="30"/>
    </row>
    <row r="7" spans="2:10" x14ac:dyDescent="0.2">
      <c r="C7" s="30"/>
    </row>
    <row r="8" spans="2:10" x14ac:dyDescent="0.2">
      <c r="C8" s="30"/>
    </row>
    <row r="9" spans="2:10" x14ac:dyDescent="0.2">
      <c r="C9" s="1"/>
    </row>
    <row r="10" spans="2:10" x14ac:dyDescent="0.2">
      <c r="C10" s="1">
        <f>SUM(C5:C8)</f>
        <v>0</v>
      </c>
      <c r="I10" s="15">
        <f>I5</f>
        <v>0</v>
      </c>
    </row>
    <row r="11" spans="2:10" x14ac:dyDescent="0.2">
      <c r="C11" s="1"/>
    </row>
    <row r="12" spans="2:10" x14ac:dyDescent="0.2">
      <c r="C12" s="1"/>
    </row>
    <row r="13" spans="2:10" x14ac:dyDescent="0.2">
      <c r="B13" s="14" t="s">
        <v>100</v>
      </c>
      <c r="H13" s="14" t="s">
        <v>101</v>
      </c>
    </row>
    <row r="14" spans="2:10" x14ac:dyDescent="0.2">
      <c r="B14" t="s">
        <v>32</v>
      </c>
      <c r="C14" s="30">
        <v>10</v>
      </c>
      <c r="I14" s="1">
        <v>0</v>
      </c>
    </row>
    <row r="15" spans="2:10" x14ac:dyDescent="0.2">
      <c r="B15" s="12" t="s">
        <v>87</v>
      </c>
      <c r="C15" s="30">
        <v>14.28</v>
      </c>
    </row>
    <row r="16" spans="2:10" x14ac:dyDescent="0.2">
      <c r="B16" s="23" t="s">
        <v>33</v>
      </c>
      <c r="C16" s="30">
        <v>4.5</v>
      </c>
    </row>
    <row r="17" spans="2:9" x14ac:dyDescent="0.2">
      <c r="C17" s="1"/>
    </row>
    <row r="19" spans="2:9" x14ac:dyDescent="0.2">
      <c r="C19" s="15">
        <f>SUM(C14:C17)</f>
        <v>28.78</v>
      </c>
      <c r="I19" s="1">
        <v>0</v>
      </c>
    </row>
    <row r="22" spans="2:9" x14ac:dyDescent="0.2">
      <c r="B22" s="14" t="s">
        <v>5</v>
      </c>
      <c r="C22" s="38">
        <f>SUM(C10,-C19)</f>
        <v>-28.78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F938A-9D57-4CFD-A4A3-3A0AA3373EF3}">
  <dimension ref="B2:O95"/>
  <sheetViews>
    <sheetView topLeftCell="B1" zoomScaleNormal="100" workbookViewId="0">
      <selection activeCell="E60" sqref="E60"/>
    </sheetView>
  </sheetViews>
  <sheetFormatPr baseColWidth="10" defaultRowHeight="15" x14ac:dyDescent="0.2"/>
  <cols>
    <col min="3" max="3" width="13.33203125" customWidth="1"/>
    <col min="4" max="5" width="17.5" customWidth="1"/>
    <col min="6" max="6" width="12.5" style="1" customWidth="1"/>
    <col min="11" max="11" width="11.5" style="1"/>
    <col min="15" max="15" width="12" bestFit="1" customWidth="1"/>
  </cols>
  <sheetData>
    <row r="2" spans="2:15" x14ac:dyDescent="0.2">
      <c r="B2" t="s">
        <v>77</v>
      </c>
    </row>
    <row r="5" spans="2:15" x14ac:dyDescent="0.2">
      <c r="B5" t="s">
        <v>26</v>
      </c>
      <c r="F5" s="1" t="s">
        <v>24</v>
      </c>
      <c r="K5" s="1" t="s">
        <v>25</v>
      </c>
      <c r="O5" t="s">
        <v>3</v>
      </c>
    </row>
    <row r="6" spans="2:15" x14ac:dyDescent="0.2">
      <c r="C6" s="17" t="s">
        <v>36</v>
      </c>
      <c r="D6" s="17"/>
      <c r="F6" s="1">
        <v>3680.7</v>
      </c>
      <c r="K6" s="1">
        <v>0</v>
      </c>
      <c r="O6" s="15">
        <f t="shared" ref="O6:O23" si="0">SUM(F6,K6)</f>
        <v>3680.7</v>
      </c>
    </row>
    <row r="7" spans="2:15" x14ac:dyDescent="0.2">
      <c r="C7" s="3" t="s">
        <v>28</v>
      </c>
      <c r="D7" s="3"/>
      <c r="F7" s="1">
        <v>53.6</v>
      </c>
      <c r="K7" s="1">
        <v>0</v>
      </c>
      <c r="O7" s="15">
        <f t="shared" si="0"/>
        <v>53.6</v>
      </c>
    </row>
    <row r="8" spans="2:15" x14ac:dyDescent="0.2">
      <c r="C8" s="19" t="s">
        <v>27</v>
      </c>
      <c r="D8" s="19"/>
      <c r="F8" s="1">
        <v>6862.04</v>
      </c>
      <c r="K8" s="1">
        <v>0</v>
      </c>
      <c r="O8" s="15">
        <f t="shared" si="0"/>
        <v>6862.04</v>
      </c>
    </row>
    <row r="9" spans="2:15" x14ac:dyDescent="0.2">
      <c r="C9" s="22" t="s">
        <v>1</v>
      </c>
      <c r="D9" s="22"/>
      <c r="F9" s="1">
        <v>700</v>
      </c>
      <c r="K9" s="1">
        <v>0</v>
      </c>
      <c r="O9" s="15">
        <f t="shared" si="0"/>
        <v>700</v>
      </c>
    </row>
    <row r="10" spans="2:15" x14ac:dyDescent="0.2">
      <c r="C10" s="20" t="s">
        <v>29</v>
      </c>
      <c r="D10" s="20"/>
      <c r="F10" s="1">
        <v>0</v>
      </c>
      <c r="K10" s="1">
        <v>0</v>
      </c>
      <c r="O10" s="15">
        <f t="shared" si="0"/>
        <v>0</v>
      </c>
    </row>
    <row r="11" spans="2:15" x14ac:dyDescent="0.2">
      <c r="C11" t="s">
        <v>85</v>
      </c>
      <c r="F11" s="1">
        <v>0</v>
      </c>
      <c r="K11" s="1">
        <v>800</v>
      </c>
      <c r="O11" s="15">
        <f t="shared" si="0"/>
        <v>800</v>
      </c>
    </row>
    <row r="12" spans="2:15" x14ac:dyDescent="0.2">
      <c r="C12" s="21" t="s">
        <v>18</v>
      </c>
      <c r="D12" s="21"/>
      <c r="F12" s="1">
        <v>0</v>
      </c>
      <c r="K12" s="1">
        <v>0</v>
      </c>
      <c r="O12" s="15">
        <f t="shared" si="0"/>
        <v>0</v>
      </c>
    </row>
    <row r="13" spans="2:15" x14ac:dyDescent="0.2">
      <c r="C13" s="21" t="s">
        <v>86</v>
      </c>
      <c r="D13" s="21"/>
      <c r="F13" s="1">
        <v>0</v>
      </c>
      <c r="K13" s="1">
        <v>0</v>
      </c>
      <c r="O13" s="15">
        <f t="shared" si="0"/>
        <v>0</v>
      </c>
    </row>
    <row r="14" spans="2:15" x14ac:dyDescent="0.2">
      <c r="C14" s="12" t="s">
        <v>46</v>
      </c>
      <c r="D14" s="12"/>
      <c r="F14" s="1">
        <v>0</v>
      </c>
      <c r="K14" s="1">
        <v>0</v>
      </c>
      <c r="O14" s="15">
        <f t="shared" si="0"/>
        <v>0</v>
      </c>
    </row>
    <row r="15" spans="2:15" x14ac:dyDescent="0.2">
      <c r="C15" s="12" t="s">
        <v>47</v>
      </c>
      <c r="D15" s="12"/>
      <c r="F15" s="1">
        <v>0</v>
      </c>
      <c r="K15" s="1">
        <v>0</v>
      </c>
      <c r="O15" s="15">
        <f t="shared" si="0"/>
        <v>0</v>
      </c>
    </row>
    <row r="16" spans="2:15" x14ac:dyDescent="0.2">
      <c r="C16" s="12" t="s">
        <v>87</v>
      </c>
      <c r="D16" s="12"/>
      <c r="F16" s="1">
        <v>0</v>
      </c>
      <c r="K16" s="1">
        <v>0</v>
      </c>
      <c r="O16" s="15">
        <f t="shared" si="0"/>
        <v>0</v>
      </c>
    </row>
    <row r="17" spans="2:15" x14ac:dyDescent="0.2">
      <c r="C17" s="4" t="s">
        <v>31</v>
      </c>
      <c r="D17" s="4"/>
      <c r="F17" s="1">
        <v>0</v>
      </c>
      <c r="K17" s="1">
        <v>0</v>
      </c>
      <c r="O17" s="15">
        <f t="shared" si="0"/>
        <v>0</v>
      </c>
    </row>
    <row r="18" spans="2:15" x14ac:dyDescent="0.2">
      <c r="C18" s="23" t="s">
        <v>33</v>
      </c>
      <c r="D18" s="23"/>
      <c r="F18" s="1">
        <v>0</v>
      </c>
      <c r="K18" s="1">
        <v>0</v>
      </c>
      <c r="O18" s="15">
        <f t="shared" si="0"/>
        <v>0</v>
      </c>
    </row>
    <row r="19" spans="2:15" x14ac:dyDescent="0.2">
      <c r="C19" s="23" t="s">
        <v>34</v>
      </c>
      <c r="D19" s="23"/>
      <c r="F19" s="1">
        <v>0</v>
      </c>
      <c r="K19" s="1">
        <v>0</v>
      </c>
      <c r="O19" s="15">
        <f t="shared" si="0"/>
        <v>0</v>
      </c>
    </row>
    <row r="20" spans="2:15" x14ac:dyDescent="0.2">
      <c r="C20" s="23" t="s">
        <v>35</v>
      </c>
      <c r="D20" s="23"/>
      <c r="F20" s="1">
        <v>0</v>
      </c>
      <c r="K20" s="1">
        <v>0</v>
      </c>
      <c r="O20" s="15">
        <f t="shared" si="0"/>
        <v>0</v>
      </c>
    </row>
    <row r="21" spans="2:15" x14ac:dyDescent="0.2">
      <c r="C21" s="18" t="s">
        <v>30</v>
      </c>
      <c r="D21" s="18"/>
      <c r="F21" s="1">
        <v>0</v>
      </c>
      <c r="K21" s="1">
        <v>0</v>
      </c>
      <c r="O21" s="15">
        <f t="shared" si="0"/>
        <v>0</v>
      </c>
    </row>
    <row r="22" spans="2:15" x14ac:dyDescent="0.2">
      <c r="C22" t="s">
        <v>32</v>
      </c>
      <c r="F22" s="1">
        <v>0</v>
      </c>
      <c r="K22" s="1">
        <v>0</v>
      </c>
      <c r="O22" s="15">
        <f t="shared" si="0"/>
        <v>0</v>
      </c>
    </row>
    <row r="23" spans="2:15" x14ac:dyDescent="0.2">
      <c r="C23" s="24" t="s">
        <v>78</v>
      </c>
      <c r="D23" s="24"/>
      <c r="F23" s="1">
        <v>226.46</v>
      </c>
      <c r="K23" s="1">
        <v>0</v>
      </c>
      <c r="O23" s="15">
        <f t="shared" si="0"/>
        <v>226.46</v>
      </c>
    </row>
    <row r="25" spans="2:15" x14ac:dyDescent="0.2">
      <c r="F25" s="1">
        <f>SUM(F6:F23)</f>
        <v>11522.8</v>
      </c>
      <c r="K25" s="1">
        <f>SUM(K6:K23)</f>
        <v>800</v>
      </c>
      <c r="O25" s="15">
        <f>SUM(F25,K25)</f>
        <v>12322.8</v>
      </c>
    </row>
    <row r="26" spans="2:15" x14ac:dyDescent="0.2">
      <c r="L26" t="s">
        <v>79</v>
      </c>
      <c r="O26" s="15">
        <f>SUM(O6:O23)</f>
        <v>12322.8</v>
      </c>
    </row>
    <row r="27" spans="2:15" x14ac:dyDescent="0.2">
      <c r="B27" t="s">
        <v>80</v>
      </c>
    </row>
    <row r="30" spans="2:15" x14ac:dyDescent="0.2">
      <c r="B30" t="s">
        <v>26</v>
      </c>
      <c r="F30" s="1" t="s">
        <v>24</v>
      </c>
      <c r="K30" s="1" t="s">
        <v>25</v>
      </c>
      <c r="O30" t="s">
        <v>3</v>
      </c>
    </row>
    <row r="31" spans="2:15" x14ac:dyDescent="0.2">
      <c r="C31" s="17" t="s">
        <v>36</v>
      </c>
      <c r="D31" s="17"/>
      <c r="F31" s="1">
        <v>3680.7</v>
      </c>
      <c r="K31" s="1">
        <v>0</v>
      </c>
      <c r="O31" s="15">
        <f t="shared" ref="O31:O48" si="1">SUM(F31,K31)</f>
        <v>3680.7</v>
      </c>
    </row>
    <row r="32" spans="2:15" x14ac:dyDescent="0.2">
      <c r="C32" s="3" t="s">
        <v>28</v>
      </c>
      <c r="D32" s="3"/>
      <c r="F32" s="1">
        <v>0</v>
      </c>
      <c r="K32" s="1">
        <v>0</v>
      </c>
      <c r="O32" s="15">
        <f t="shared" si="1"/>
        <v>0</v>
      </c>
    </row>
    <row r="33" spans="3:15" x14ac:dyDescent="0.2">
      <c r="C33" s="19" t="s">
        <v>27</v>
      </c>
      <c r="D33" s="19"/>
      <c r="F33" s="1">
        <v>390.75</v>
      </c>
      <c r="K33" s="1">
        <v>0</v>
      </c>
      <c r="O33" s="15">
        <f t="shared" si="1"/>
        <v>390.75</v>
      </c>
    </row>
    <row r="34" spans="3:15" x14ac:dyDescent="0.2">
      <c r="C34" s="22" t="s">
        <v>1</v>
      </c>
      <c r="D34" s="22"/>
      <c r="F34" s="1">
        <v>0</v>
      </c>
      <c r="K34" s="1">
        <v>0</v>
      </c>
      <c r="O34" s="15">
        <f t="shared" si="1"/>
        <v>0</v>
      </c>
    </row>
    <row r="35" spans="3:15" x14ac:dyDescent="0.2">
      <c r="C35" s="20" t="s">
        <v>29</v>
      </c>
      <c r="D35" s="20"/>
      <c r="F35" s="1">
        <v>0</v>
      </c>
      <c r="K35" s="1">
        <v>0</v>
      </c>
      <c r="O35" s="15">
        <f t="shared" si="1"/>
        <v>0</v>
      </c>
    </row>
    <row r="36" spans="3:15" x14ac:dyDescent="0.2">
      <c r="C36" t="s">
        <v>85</v>
      </c>
      <c r="F36" s="1">
        <v>800</v>
      </c>
      <c r="K36" s="1">
        <v>0</v>
      </c>
      <c r="O36" s="15">
        <f t="shared" si="1"/>
        <v>800</v>
      </c>
    </row>
    <row r="37" spans="3:15" x14ac:dyDescent="0.2">
      <c r="C37" s="21" t="s">
        <v>18</v>
      </c>
      <c r="D37" s="21"/>
      <c r="F37" s="1">
        <v>0</v>
      </c>
      <c r="K37" s="1">
        <v>781.32</v>
      </c>
      <c r="O37" s="15">
        <f t="shared" si="1"/>
        <v>781.32</v>
      </c>
    </row>
    <row r="38" spans="3:15" x14ac:dyDescent="0.2">
      <c r="C38" s="21" t="s">
        <v>86</v>
      </c>
      <c r="D38" s="21"/>
      <c r="F38" s="1">
        <v>0</v>
      </c>
      <c r="K38" s="1">
        <v>50.58</v>
      </c>
      <c r="O38" s="15">
        <f t="shared" si="1"/>
        <v>50.58</v>
      </c>
    </row>
    <row r="39" spans="3:15" x14ac:dyDescent="0.2">
      <c r="C39" s="12" t="s">
        <v>46</v>
      </c>
      <c r="D39" s="12"/>
      <c r="F39" s="1">
        <v>5320</v>
      </c>
      <c r="K39" s="1">
        <v>0</v>
      </c>
      <c r="O39" s="15">
        <f t="shared" si="1"/>
        <v>5320</v>
      </c>
    </row>
    <row r="40" spans="3:15" x14ac:dyDescent="0.2">
      <c r="C40" s="12" t="s">
        <v>47</v>
      </c>
      <c r="D40" s="12"/>
      <c r="F40" s="1">
        <v>258.66000000000003</v>
      </c>
      <c r="K40" s="1">
        <v>0</v>
      </c>
      <c r="O40" s="15">
        <f t="shared" si="1"/>
        <v>258.66000000000003</v>
      </c>
    </row>
    <row r="41" spans="3:15" x14ac:dyDescent="0.2">
      <c r="C41" s="12" t="s">
        <v>88</v>
      </c>
      <c r="D41" s="12"/>
      <c r="F41" s="1">
        <v>61.96</v>
      </c>
      <c r="K41" s="1">
        <v>0</v>
      </c>
      <c r="O41" s="15">
        <f t="shared" si="1"/>
        <v>61.96</v>
      </c>
    </row>
    <row r="42" spans="3:15" x14ac:dyDescent="0.2">
      <c r="C42" s="4" t="s">
        <v>31</v>
      </c>
      <c r="D42" s="4"/>
      <c r="F42" s="1">
        <v>9.25</v>
      </c>
      <c r="K42" s="1">
        <v>0</v>
      </c>
      <c r="O42" s="15">
        <f t="shared" si="1"/>
        <v>9.25</v>
      </c>
    </row>
    <row r="43" spans="3:15" x14ac:dyDescent="0.2">
      <c r="C43" s="23" t="s">
        <v>33</v>
      </c>
      <c r="D43" s="23"/>
      <c r="F43" s="1">
        <v>0.8</v>
      </c>
      <c r="K43" s="1">
        <v>0</v>
      </c>
      <c r="O43" s="15">
        <f t="shared" si="1"/>
        <v>0.8</v>
      </c>
    </row>
    <row r="44" spans="3:15" x14ac:dyDescent="0.2">
      <c r="C44" s="23" t="s">
        <v>34</v>
      </c>
      <c r="D44" s="23"/>
      <c r="F44" s="1">
        <v>0</v>
      </c>
      <c r="K44" s="1">
        <v>0</v>
      </c>
      <c r="O44" s="15">
        <f t="shared" si="1"/>
        <v>0</v>
      </c>
    </row>
    <row r="45" spans="3:15" x14ac:dyDescent="0.2">
      <c r="C45" s="23" t="s">
        <v>35</v>
      </c>
      <c r="D45" s="23"/>
      <c r="F45" s="1">
        <v>0</v>
      </c>
      <c r="K45" s="1">
        <v>0</v>
      </c>
      <c r="O45" s="15">
        <f t="shared" si="1"/>
        <v>0</v>
      </c>
    </row>
    <row r="46" spans="3:15" x14ac:dyDescent="0.2">
      <c r="C46" s="18" t="s">
        <v>30</v>
      </c>
      <c r="D46" s="18"/>
      <c r="F46" s="1">
        <v>220</v>
      </c>
      <c r="K46" s="1">
        <v>0</v>
      </c>
      <c r="O46" s="15">
        <f t="shared" si="1"/>
        <v>220</v>
      </c>
    </row>
    <row r="47" spans="3:15" x14ac:dyDescent="0.2">
      <c r="C47" t="s">
        <v>32</v>
      </c>
      <c r="F47" s="1">
        <v>12.15</v>
      </c>
      <c r="K47" s="1">
        <v>0</v>
      </c>
      <c r="O47" s="15">
        <f t="shared" si="1"/>
        <v>12.15</v>
      </c>
    </row>
    <row r="48" spans="3:15" x14ac:dyDescent="0.2">
      <c r="C48" s="24" t="s">
        <v>81</v>
      </c>
      <c r="D48" s="24"/>
      <c r="F48" s="1">
        <v>17.39</v>
      </c>
      <c r="K48" s="1">
        <v>0</v>
      </c>
      <c r="O48" s="15">
        <f t="shared" si="1"/>
        <v>17.39</v>
      </c>
    </row>
    <row r="50" spans="2:15" x14ac:dyDescent="0.2">
      <c r="F50" s="1">
        <f>SUM(F31:F48)</f>
        <v>10771.659999999998</v>
      </c>
      <c r="K50" s="1">
        <f>SUM(K31:K48)</f>
        <v>831.90000000000009</v>
      </c>
      <c r="O50" s="15">
        <f>SUM(F50,K50)</f>
        <v>11603.559999999998</v>
      </c>
    </row>
    <row r="51" spans="2:15" x14ac:dyDescent="0.2">
      <c r="L51" t="s">
        <v>82</v>
      </c>
      <c r="O51" s="15">
        <f>SUM(O31:O48)</f>
        <v>11603.559999999996</v>
      </c>
    </row>
    <row r="54" spans="2:15" s="1" customFormat="1" x14ac:dyDescent="0.2">
      <c r="B54"/>
      <c r="C54" s="14"/>
      <c r="D54"/>
      <c r="E54"/>
      <c r="G54"/>
      <c r="H54"/>
      <c r="I54"/>
      <c r="J54"/>
      <c r="L54"/>
      <c r="M54"/>
      <c r="N54"/>
      <c r="O54"/>
    </row>
    <row r="55" spans="2:15" s="1" customFormat="1" x14ac:dyDescent="0.2">
      <c r="B55"/>
      <c r="C55"/>
      <c r="D55" s="29">
        <v>12322.8</v>
      </c>
      <c r="E55" s="25" t="s">
        <v>42</v>
      </c>
      <c r="G55"/>
      <c r="H55"/>
      <c r="I55"/>
      <c r="J55"/>
      <c r="L55"/>
      <c r="M55"/>
      <c r="N55"/>
      <c r="O55"/>
    </row>
    <row r="56" spans="2:15" s="1" customFormat="1" x14ac:dyDescent="0.2">
      <c r="B56"/>
      <c r="C56"/>
      <c r="D56" s="28">
        <v>-11603.56</v>
      </c>
      <c r="E56" s="26" t="s">
        <v>43</v>
      </c>
      <c r="G56"/>
      <c r="H56"/>
      <c r="I56"/>
      <c r="J56"/>
      <c r="L56"/>
      <c r="M56"/>
      <c r="N56"/>
      <c r="O56"/>
    </row>
    <row r="57" spans="2:15" s="1" customFormat="1" x14ac:dyDescent="0.2">
      <c r="B57"/>
      <c r="C57"/>
      <c r="D57" s="14"/>
      <c r="E57" s="14"/>
      <c r="G57"/>
      <c r="H57"/>
      <c r="I57"/>
      <c r="J57"/>
      <c r="L57"/>
      <c r="M57"/>
      <c r="N57"/>
      <c r="O57"/>
    </row>
    <row r="58" spans="2:15" s="1" customFormat="1" x14ac:dyDescent="0.2">
      <c r="B58"/>
      <c r="C58" s="14" t="s">
        <v>5</v>
      </c>
      <c r="D58" s="39">
        <f>SUM(D55+D56)</f>
        <v>719.23999999999978</v>
      </c>
      <c r="E58" s="14"/>
      <c r="G58"/>
      <c r="H58"/>
      <c r="I58"/>
      <c r="J58"/>
      <c r="L58"/>
      <c r="M58"/>
      <c r="N58"/>
      <c r="O58"/>
    </row>
    <row r="62" spans="2:15" s="1" customFormat="1" x14ac:dyDescent="0.2">
      <c r="B62"/>
      <c r="C62" t="s">
        <v>49</v>
      </c>
      <c r="D62"/>
      <c r="E62"/>
      <c r="F62"/>
      <c r="G62"/>
      <c r="I62"/>
      <c r="L62"/>
      <c r="M62"/>
      <c r="N62"/>
      <c r="O62"/>
    </row>
    <row r="63" spans="2:15" s="1" customFormat="1" x14ac:dyDescent="0.2">
      <c r="B63"/>
      <c r="C63"/>
      <c r="D63"/>
      <c r="E63"/>
      <c r="F63"/>
      <c r="G63"/>
      <c r="I63"/>
      <c r="L63"/>
      <c r="M63"/>
      <c r="N63"/>
      <c r="O63"/>
    </row>
    <row r="64" spans="2:15" s="1" customFormat="1" x14ac:dyDescent="0.2">
      <c r="B64"/>
      <c r="C64" s="14">
        <v>2021</v>
      </c>
      <c r="D64"/>
      <c r="E64"/>
      <c r="F64"/>
      <c r="G64"/>
      <c r="I64"/>
      <c r="L64"/>
      <c r="M64"/>
      <c r="N64"/>
      <c r="O64"/>
    </row>
    <row r="65" spans="2:15" s="1" customFormat="1" x14ac:dyDescent="0.2">
      <c r="B65"/>
      <c r="C65"/>
      <c r="D65" t="s">
        <v>91</v>
      </c>
      <c r="E65"/>
      <c r="F65"/>
      <c r="G65"/>
      <c r="I65"/>
      <c r="L65"/>
      <c r="M65"/>
      <c r="N65"/>
      <c r="O65"/>
    </row>
    <row r="66" spans="2:15" s="1" customFormat="1" x14ac:dyDescent="0.2">
      <c r="B66"/>
      <c r="C66"/>
      <c r="D66"/>
      <c r="E66"/>
      <c r="F66"/>
      <c r="G66"/>
      <c r="I66"/>
      <c r="L66"/>
      <c r="M66"/>
      <c r="N66"/>
      <c r="O66"/>
    </row>
    <row r="67" spans="2:15" s="1" customFormat="1" x14ac:dyDescent="0.2">
      <c r="B67"/>
      <c r="C67"/>
      <c r="D67" t="s">
        <v>42</v>
      </c>
      <c r="E67"/>
      <c r="F67" t="s">
        <v>43</v>
      </c>
      <c r="G67"/>
      <c r="I67"/>
      <c r="L67"/>
      <c r="M67"/>
      <c r="N67"/>
      <c r="O67"/>
    </row>
    <row r="68" spans="2:15" s="1" customFormat="1" x14ac:dyDescent="0.2">
      <c r="B68"/>
      <c r="C68" s="12" t="s">
        <v>47</v>
      </c>
      <c r="D68" s="1">
        <v>0</v>
      </c>
      <c r="F68" s="1">
        <v>88.22</v>
      </c>
      <c r="G68" s="30"/>
      <c r="I68"/>
      <c r="L68"/>
      <c r="M68"/>
      <c r="N68"/>
      <c r="O68"/>
    </row>
    <row r="69" spans="2:15" s="1" customFormat="1" x14ac:dyDescent="0.2">
      <c r="B69"/>
      <c r="C69" s="21" t="s">
        <v>18</v>
      </c>
      <c r="D69" s="1">
        <v>0</v>
      </c>
      <c r="F69" s="1">
        <v>421.33</v>
      </c>
      <c r="G69" s="30"/>
      <c r="I69"/>
      <c r="L69"/>
      <c r="M69"/>
      <c r="N69"/>
      <c r="O69"/>
    </row>
    <row r="70" spans="2:15" s="1" customFormat="1" x14ac:dyDescent="0.2">
      <c r="B70"/>
      <c r="C70" s="4" t="s">
        <v>31</v>
      </c>
      <c r="D70" s="1">
        <v>0</v>
      </c>
      <c r="F70" s="1">
        <v>9.25</v>
      </c>
      <c r="G70" s="30"/>
      <c r="I70"/>
      <c r="L70"/>
      <c r="M70"/>
      <c r="N70"/>
      <c r="O70"/>
    </row>
    <row r="71" spans="2:15" s="1" customFormat="1" x14ac:dyDescent="0.2">
      <c r="B71"/>
      <c r="C71" s="18" t="s">
        <v>54</v>
      </c>
      <c r="D71" s="1">
        <v>0</v>
      </c>
      <c r="F71" s="1">
        <v>220</v>
      </c>
      <c r="G71" s="30"/>
      <c r="I71"/>
      <c r="L71"/>
      <c r="M71"/>
      <c r="N71"/>
      <c r="O71"/>
    </row>
    <row r="72" spans="2:15" s="1" customFormat="1" x14ac:dyDescent="0.2">
      <c r="B72"/>
      <c r="C72" s="19" t="s">
        <v>55</v>
      </c>
      <c r="D72" s="1">
        <v>738.8</v>
      </c>
      <c r="F72" s="1">
        <v>0</v>
      </c>
      <c r="G72" s="30"/>
      <c r="I72"/>
      <c r="L72"/>
      <c r="M72"/>
      <c r="N72"/>
      <c r="O72"/>
    </row>
    <row r="73" spans="2:15" s="1" customFormat="1" x14ac:dyDescent="0.2">
      <c r="B73"/>
      <c r="C73"/>
      <c r="D73"/>
      <c r="E73"/>
      <c r="F73"/>
      <c r="G73"/>
      <c r="H73" s="1" t="s">
        <v>5</v>
      </c>
      <c r="I73"/>
      <c r="L73"/>
      <c r="M73"/>
      <c r="N73"/>
      <c r="O73"/>
    </row>
    <row r="74" spans="2:15" s="1" customFormat="1" x14ac:dyDescent="0.2">
      <c r="B74"/>
      <c r="C74"/>
      <c r="D74" s="34">
        <f>SUM(D68:D72)</f>
        <v>738.8</v>
      </c>
      <c r="E74"/>
      <c r="F74" s="13">
        <f>-SUM(F68:F72)</f>
        <v>-738.8</v>
      </c>
      <c r="G74"/>
      <c r="H74" s="1">
        <f>SUM(D74+F74)</f>
        <v>0</v>
      </c>
      <c r="I74"/>
      <c r="L74"/>
      <c r="M74"/>
      <c r="N74"/>
      <c r="O74"/>
    </row>
    <row r="75" spans="2:15" s="1" customFormat="1" x14ac:dyDescent="0.2">
      <c r="B75"/>
      <c r="C75"/>
      <c r="D75"/>
      <c r="E75"/>
      <c r="F75"/>
      <c r="G75"/>
      <c r="I75"/>
      <c r="L75"/>
      <c r="M75"/>
      <c r="N75"/>
      <c r="O75"/>
    </row>
    <row r="76" spans="2:15" x14ac:dyDescent="0.2">
      <c r="C76" s="14"/>
      <c r="F76"/>
      <c r="H76" s="1"/>
    </row>
    <row r="77" spans="2:15" x14ac:dyDescent="0.2">
      <c r="D77" t="s">
        <v>92</v>
      </c>
      <c r="F77"/>
      <c r="H77" s="1"/>
    </row>
    <row r="78" spans="2:15" x14ac:dyDescent="0.2">
      <c r="F78"/>
      <c r="H78" s="1"/>
    </row>
    <row r="79" spans="2:15" x14ac:dyDescent="0.2">
      <c r="D79" t="s">
        <v>42</v>
      </c>
      <c r="F79" t="s">
        <v>43</v>
      </c>
      <c r="H79" s="1"/>
    </row>
    <row r="80" spans="2:15" x14ac:dyDescent="0.2">
      <c r="C80" s="12" t="s">
        <v>46</v>
      </c>
      <c r="D80" s="1">
        <v>0</v>
      </c>
      <c r="E80" s="1"/>
      <c r="F80" s="1">
        <v>5320</v>
      </c>
      <c r="G80" s="30"/>
      <c r="H80" s="1"/>
    </row>
    <row r="81" spans="3:8" x14ac:dyDescent="0.2">
      <c r="C81" s="17" t="s">
        <v>36</v>
      </c>
      <c r="D81" s="1">
        <v>3680.7</v>
      </c>
      <c r="E81" s="1"/>
      <c r="F81" s="1">
        <v>3680.7</v>
      </c>
      <c r="G81" s="30"/>
      <c r="H81" s="1"/>
    </row>
    <row r="82" spans="3:8" x14ac:dyDescent="0.2">
      <c r="C82" s="19" t="s">
        <v>55</v>
      </c>
      <c r="D82" s="1">
        <v>5320</v>
      </c>
      <c r="E82" s="1"/>
      <c r="F82" s="1">
        <v>0</v>
      </c>
      <c r="G82" s="30"/>
      <c r="H82" s="1"/>
    </row>
    <row r="83" spans="3:8" x14ac:dyDescent="0.2">
      <c r="F83"/>
      <c r="H83" s="1" t="s">
        <v>5</v>
      </c>
    </row>
    <row r="84" spans="3:8" x14ac:dyDescent="0.2">
      <c r="D84" s="34">
        <f>SUM(D80:D82)</f>
        <v>9000.7000000000007</v>
      </c>
      <c r="F84" s="13">
        <f>-SUM(F80:F82)</f>
        <v>-9000.7000000000007</v>
      </c>
      <c r="H84" s="1">
        <f>SUM(D84+F84)</f>
        <v>0</v>
      </c>
    </row>
    <row r="85" spans="3:8" x14ac:dyDescent="0.2">
      <c r="F85"/>
      <c r="H85" s="1"/>
    </row>
    <row r="88" spans="3:8" x14ac:dyDescent="0.2">
      <c r="D88" t="s">
        <v>93</v>
      </c>
      <c r="F88"/>
      <c r="H88" s="1"/>
    </row>
    <row r="89" spans="3:8" x14ac:dyDescent="0.2">
      <c r="F89"/>
      <c r="H89" s="1"/>
    </row>
    <row r="90" spans="3:8" x14ac:dyDescent="0.2">
      <c r="D90" t="s">
        <v>42</v>
      </c>
      <c r="F90" t="s">
        <v>43</v>
      </c>
      <c r="H90" s="1"/>
    </row>
    <row r="91" spans="3:8" x14ac:dyDescent="0.2">
      <c r="C91" s="12" t="s">
        <v>47</v>
      </c>
      <c r="D91" s="1">
        <v>0</v>
      </c>
      <c r="E91" s="1"/>
      <c r="F91" s="1">
        <v>170.44</v>
      </c>
      <c r="G91" s="30"/>
      <c r="H91" s="1"/>
    </row>
    <row r="92" spans="3:8" x14ac:dyDescent="0.2">
      <c r="C92" s="19" t="s">
        <v>55</v>
      </c>
      <c r="D92" s="1">
        <v>150</v>
      </c>
      <c r="E92" s="1"/>
      <c r="F92" s="1">
        <v>0</v>
      </c>
      <c r="G92" s="30"/>
      <c r="H92" s="1"/>
    </row>
    <row r="93" spans="3:8" x14ac:dyDescent="0.2">
      <c r="F93"/>
      <c r="H93" s="1" t="s">
        <v>5</v>
      </c>
    </row>
    <row r="94" spans="3:8" x14ac:dyDescent="0.2">
      <c r="D94" s="34">
        <f>SUM(D91:D92)</f>
        <v>150</v>
      </c>
      <c r="F94" s="13">
        <f>-SUM(F91:F92)</f>
        <v>-170.44</v>
      </c>
      <c r="H94" s="1">
        <f>SUM(D94+F94)</f>
        <v>-20.439999999999998</v>
      </c>
    </row>
    <row r="95" spans="3:8" x14ac:dyDescent="0.2">
      <c r="F95"/>
      <c r="H95" s="1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F8DC-1F04-4579-82B9-4905E49CF512}">
  <dimension ref="B4:J22"/>
  <sheetViews>
    <sheetView topLeftCell="A4" workbookViewId="0">
      <selection activeCell="E18" sqref="E18"/>
    </sheetView>
  </sheetViews>
  <sheetFormatPr baseColWidth="10" defaultRowHeight="15" x14ac:dyDescent="0.2"/>
  <cols>
    <col min="3" max="3" width="11.83203125" customWidth="1"/>
  </cols>
  <sheetData>
    <row r="4" spans="2:10" x14ac:dyDescent="0.2">
      <c r="B4" s="14" t="s">
        <v>78</v>
      </c>
      <c r="H4" s="14" t="s">
        <v>83</v>
      </c>
    </row>
    <row r="5" spans="2:10" x14ac:dyDescent="0.2">
      <c r="C5" s="36">
        <v>226.46</v>
      </c>
      <c r="D5" s="19" t="s">
        <v>89</v>
      </c>
      <c r="E5" s="19"/>
      <c r="F5" s="19"/>
      <c r="I5" s="30">
        <v>0</v>
      </c>
      <c r="J5" s="30"/>
    </row>
    <row r="6" spans="2:10" x14ac:dyDescent="0.2">
      <c r="C6" s="30"/>
    </row>
    <row r="7" spans="2:10" x14ac:dyDescent="0.2">
      <c r="C7" s="30"/>
    </row>
    <row r="8" spans="2:10" x14ac:dyDescent="0.2">
      <c r="C8" s="30"/>
    </row>
    <row r="9" spans="2:10" x14ac:dyDescent="0.2">
      <c r="C9" s="1"/>
    </row>
    <row r="10" spans="2:10" x14ac:dyDescent="0.2">
      <c r="C10" s="1">
        <f>SUM(C5:C8)</f>
        <v>226.46</v>
      </c>
      <c r="I10" s="15">
        <f>I5</f>
        <v>0</v>
      </c>
    </row>
    <row r="11" spans="2:10" x14ac:dyDescent="0.2">
      <c r="C11" s="1"/>
    </row>
    <row r="12" spans="2:10" x14ac:dyDescent="0.2">
      <c r="C12" s="1"/>
    </row>
    <row r="13" spans="2:10" x14ac:dyDescent="0.2">
      <c r="B13" s="14" t="s">
        <v>81</v>
      </c>
      <c r="H13" s="14" t="s">
        <v>84</v>
      </c>
    </row>
    <row r="14" spans="2:10" x14ac:dyDescent="0.2">
      <c r="C14" s="35">
        <v>5.79</v>
      </c>
      <c r="D14" s="23" t="s">
        <v>33</v>
      </c>
      <c r="E14" s="23"/>
      <c r="F14" s="23"/>
      <c r="I14" s="1">
        <v>0</v>
      </c>
    </row>
    <row r="15" spans="2:10" x14ac:dyDescent="0.2">
      <c r="C15" s="37">
        <v>11.6</v>
      </c>
      <c r="D15" s="4" t="s">
        <v>90</v>
      </c>
      <c r="E15" s="4"/>
      <c r="F15" s="4"/>
    </row>
    <row r="16" spans="2:10" x14ac:dyDescent="0.2">
      <c r="C16" s="30"/>
    </row>
    <row r="17" spans="2:9" x14ac:dyDescent="0.2">
      <c r="C17" s="1"/>
    </row>
    <row r="19" spans="2:9" x14ac:dyDescent="0.2">
      <c r="C19" s="15">
        <f>SUM(C14:C17)</f>
        <v>17.39</v>
      </c>
      <c r="I19" s="1">
        <v>0</v>
      </c>
    </row>
    <row r="22" spans="2:9" x14ac:dyDescent="0.2">
      <c r="B22" s="14" t="s">
        <v>5</v>
      </c>
      <c r="C22" s="38">
        <f>SUM(C10,-C19)</f>
        <v>209.07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Im Vergleich</vt:lpstr>
      <vt:lpstr>2024</vt:lpstr>
      <vt:lpstr>Irregularitäten 2024-2023</vt:lpstr>
      <vt:lpstr>2023</vt:lpstr>
      <vt:lpstr>Irregularitäten 2023-2022</vt:lpstr>
      <vt:lpstr>2022</vt:lpstr>
      <vt:lpstr>Irregularitäten 2022-2021</vt:lpstr>
      <vt:lpstr>2021</vt:lpstr>
      <vt:lpstr>Irregularitäten 2021-2020</vt:lpstr>
      <vt:lpstr>2020</vt:lpstr>
      <vt:lpstr>Irregularitäten 2020-2019</vt:lpstr>
      <vt:lpstr>2019</vt:lpstr>
      <vt:lpstr>Irregularitäten 2019-2018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Marx, Helen</cp:lastModifiedBy>
  <cp:lastPrinted>2024-01-22T15:49:28Z</cp:lastPrinted>
  <dcterms:created xsi:type="dcterms:W3CDTF">2021-01-04T22:34:47Z</dcterms:created>
  <dcterms:modified xsi:type="dcterms:W3CDTF">2025-01-05T15:56:33Z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2025-01-05T06:56:49Z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2c6cac8d-ab61-47b3-8209-4df2e46aefbc</vt:lpwstr>
  </property>
  <property fmtid="{D5CDD505-2E9C-101B-9397-08002B2CF9AE}" pid="7" name="MSIP_Label_defa4170-0d19-0005-0004-bc88714345d2_ActionId">
    <vt:lpwstr>4dd40dd4-3585-4d31-903c-46d1c49d88e2</vt:lpwstr>
  </property>
  <property fmtid="{D5CDD505-2E9C-101B-9397-08002B2CF9AE}" pid="8" name="MSIP_Label_defa4170-0d19-0005-0004-bc88714345d2_ContentBits">
    <vt:lpwstr>0</vt:lpwstr>
  </property>
</Properties>
</file>