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83DF2B2-72FF-464B-8FA0-F69FA27766A1}" xr6:coauthVersionLast="47" xr6:coauthVersionMax="47" xr10:uidLastSave="{00000000-0000-0000-0000-000000000000}"/>
  <bookViews>
    <workbookView xWindow="-120" yWindow="-120" windowWidth="20730" windowHeight="11160" xr2:uid="{94973CD0-D595-4C85-B137-4809FB52C692}"/>
  </bookViews>
  <sheets>
    <sheet name="2021" sheetId="7" r:id="rId1"/>
    <sheet name="Irregularitäten 2021-2020" sheetId="8" r:id="rId2"/>
    <sheet name="2020" sheetId="3" r:id="rId3"/>
    <sheet name="Irregularitäten 2020-2019" sheetId="2" r:id="rId4"/>
    <sheet name="2019" sheetId="5" r:id="rId5"/>
    <sheet name="Irregularitäten 2019-2018" sheetId="6" r:id="rId6"/>
    <sheet name="Im Vergleich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4" l="1"/>
  <c r="G45" i="4"/>
  <c r="G43" i="4"/>
  <c r="G20" i="4"/>
  <c r="K20" i="4"/>
  <c r="D94" i="7"/>
  <c r="F94" i="7"/>
  <c r="D84" i="7"/>
  <c r="F84" i="7"/>
  <c r="O41" i="7"/>
  <c r="O38" i="7"/>
  <c r="O16" i="7"/>
  <c r="O13" i="7"/>
  <c r="H84" i="7" l="1"/>
  <c r="H94" i="7"/>
  <c r="C19" i="8" l="1"/>
  <c r="I10" i="8"/>
  <c r="C10" i="8"/>
  <c r="D74" i="7"/>
  <c r="F74" i="7"/>
  <c r="D58" i="7"/>
  <c r="K50" i="7"/>
  <c r="F50" i="7"/>
  <c r="O48" i="7"/>
  <c r="O47" i="7"/>
  <c r="O46" i="7"/>
  <c r="O45" i="7"/>
  <c r="O44" i="7"/>
  <c r="O43" i="7"/>
  <c r="O42" i="7"/>
  <c r="O40" i="7"/>
  <c r="O39" i="7"/>
  <c r="O37" i="7"/>
  <c r="O36" i="7"/>
  <c r="O35" i="7"/>
  <c r="O34" i="7"/>
  <c r="O33" i="7"/>
  <c r="O32" i="7"/>
  <c r="O31" i="7"/>
  <c r="K25" i="7"/>
  <c r="O23" i="7"/>
  <c r="O22" i="7"/>
  <c r="O21" i="7"/>
  <c r="O20" i="7"/>
  <c r="O19" i="7"/>
  <c r="O18" i="7"/>
  <c r="O17" i="7"/>
  <c r="O15" i="7"/>
  <c r="O14" i="7"/>
  <c r="O12" i="7"/>
  <c r="O11" i="7"/>
  <c r="O10" i="7"/>
  <c r="O9" i="7"/>
  <c r="O8" i="7"/>
  <c r="O7" i="7"/>
  <c r="O6" i="7"/>
  <c r="F25" i="7"/>
  <c r="C52" i="5"/>
  <c r="C51" i="5"/>
  <c r="E35" i="5"/>
  <c r="E30" i="5"/>
  <c r="E29" i="5"/>
  <c r="E37" i="5"/>
  <c r="E38" i="5"/>
  <c r="E14" i="5"/>
  <c r="E10" i="5"/>
  <c r="E7" i="5"/>
  <c r="N33" i="5"/>
  <c r="N15" i="5"/>
  <c r="E23" i="5"/>
  <c r="N23" i="5"/>
  <c r="N29" i="5"/>
  <c r="N30" i="5"/>
  <c r="N31" i="5"/>
  <c r="N32" i="5"/>
  <c r="N34" i="5"/>
  <c r="N35" i="5"/>
  <c r="N36" i="5"/>
  <c r="N37" i="5"/>
  <c r="N38" i="5"/>
  <c r="N39" i="5"/>
  <c r="N40" i="5"/>
  <c r="N41" i="5"/>
  <c r="N42" i="5"/>
  <c r="N43" i="5"/>
  <c r="N44" i="5"/>
  <c r="N47" i="5"/>
  <c r="E46" i="5"/>
  <c r="I46" i="5"/>
  <c r="L46" i="5"/>
  <c r="N46" i="5"/>
  <c r="E6" i="5"/>
  <c r="N6" i="5"/>
  <c r="N7" i="5"/>
  <c r="N8" i="5"/>
  <c r="N9" i="5"/>
  <c r="N10" i="5"/>
  <c r="N11" i="5"/>
  <c r="N12" i="5"/>
  <c r="N13" i="5"/>
  <c r="N14" i="5"/>
  <c r="N16" i="5"/>
  <c r="N17" i="5"/>
  <c r="N18" i="5"/>
  <c r="N19" i="5"/>
  <c r="N20" i="5"/>
  <c r="N21" i="5"/>
  <c r="N24" i="5"/>
  <c r="I23" i="5"/>
  <c r="L23" i="5"/>
  <c r="O36" i="3"/>
  <c r="O13" i="3"/>
  <c r="C15" i="6"/>
  <c r="C8" i="6"/>
  <c r="C18" i="6"/>
  <c r="I8" i="6"/>
  <c r="C54" i="5"/>
  <c r="D69" i="3"/>
  <c r="F65" i="3"/>
  <c r="F69" i="3"/>
  <c r="H69" i="3"/>
  <c r="I20" i="4"/>
  <c r="K43" i="4"/>
  <c r="I43" i="4"/>
  <c r="K46" i="3"/>
  <c r="D54" i="3"/>
  <c r="C28" i="2"/>
  <c r="O34" i="3"/>
  <c r="O44" i="3"/>
  <c r="O43" i="3"/>
  <c r="O42" i="3"/>
  <c r="O41" i="3"/>
  <c r="O40" i="3"/>
  <c r="O39" i="3"/>
  <c r="O38" i="3"/>
  <c r="O37" i="3"/>
  <c r="O35" i="3"/>
  <c r="O33" i="3"/>
  <c r="O32" i="3"/>
  <c r="O31" i="3"/>
  <c r="O30" i="3"/>
  <c r="O29" i="3"/>
  <c r="F46" i="3"/>
  <c r="O46" i="3"/>
  <c r="O47" i="3"/>
  <c r="F6" i="3"/>
  <c r="F23" i="3"/>
  <c r="K23" i="3"/>
  <c r="O23" i="3"/>
  <c r="O6" i="3"/>
  <c r="O7" i="3"/>
  <c r="O8" i="3"/>
  <c r="O9" i="3"/>
  <c r="O10" i="3"/>
  <c r="O11" i="3"/>
  <c r="O12" i="3"/>
  <c r="O14" i="3"/>
  <c r="O15" i="3"/>
  <c r="O16" i="3"/>
  <c r="O17" i="3"/>
  <c r="O18" i="3"/>
  <c r="O19" i="3"/>
  <c r="O20" i="3"/>
  <c r="O21" i="3"/>
  <c r="O24" i="3"/>
  <c r="I12" i="2"/>
  <c r="C25" i="2"/>
  <c r="C19" i="2"/>
  <c r="C12" i="2"/>
  <c r="O50" i="7" l="1"/>
  <c r="C22" i="8"/>
  <c r="O51" i="7"/>
  <c r="O25" i="7"/>
  <c r="O26" i="7"/>
  <c r="H74" i="7"/>
</calcChain>
</file>

<file path=xl/sharedStrings.xml><?xml version="1.0" encoding="utf-8"?>
<sst xmlns="http://schemas.openxmlformats.org/spreadsheetml/2006/main" count="264" uniqueCount="98">
  <si>
    <t>Kinderbeiträge 2020</t>
  </si>
  <si>
    <t>Spenden</t>
  </si>
  <si>
    <t>Einnahmen 2019 in 2020</t>
  </si>
  <si>
    <t>insgesamt</t>
  </si>
  <si>
    <t>Ausgaben 2019 in 2020</t>
  </si>
  <si>
    <t>Saldo</t>
  </si>
  <si>
    <t xml:space="preserve">Portokosten </t>
  </si>
  <si>
    <t xml:space="preserve">Leiterabrechnungen </t>
  </si>
  <si>
    <t>Erstattung Mats Kosten</t>
  </si>
  <si>
    <t>Erstattung Leonhards Kosten</t>
  </si>
  <si>
    <t>Verpflegung 1. SWE 2019</t>
  </si>
  <si>
    <t>Verpflegung 2. SWE 2019</t>
  </si>
  <si>
    <t>Verpflegung Hatke</t>
  </si>
  <si>
    <t>Jahresmitgliedschaften</t>
  </si>
  <si>
    <t>Mats Kosten</t>
  </si>
  <si>
    <t>Leonhard Kosten</t>
  </si>
  <si>
    <t>Teilnehmerkosten 2.SWE</t>
  </si>
  <si>
    <t>Teilnehmerkosten Insel</t>
  </si>
  <si>
    <t>Material</t>
  </si>
  <si>
    <t>Fahrtkosten Busrechnung</t>
  </si>
  <si>
    <t>Einnahmen 2020 in 2019</t>
  </si>
  <si>
    <r>
      <t>(Spende 50</t>
    </r>
    <r>
      <rPr>
        <sz val="11"/>
        <color theme="1"/>
        <rFont val="Calibri"/>
        <family val="2"/>
      </rPr>
      <t>€ Baar)</t>
    </r>
  </si>
  <si>
    <t>Ausgaben 2020 in 2019</t>
  </si>
  <si>
    <t>Einnahmen 2020</t>
  </si>
  <si>
    <t>Hauptkonto 45032701</t>
  </si>
  <si>
    <t>Materialkonto 45032700</t>
  </si>
  <si>
    <t>Kostenpunkte</t>
  </si>
  <si>
    <t>Förderung</t>
  </si>
  <si>
    <t>Leiterbeitrag</t>
  </si>
  <si>
    <t>Sonstige Erstattungen</t>
  </si>
  <si>
    <t xml:space="preserve">Versicherungen </t>
  </si>
  <si>
    <t>Fahrtkosten</t>
  </si>
  <si>
    <t>Nebenkosten des Geldverkehrs</t>
  </si>
  <si>
    <t>Porto</t>
  </si>
  <si>
    <t xml:space="preserve">Werbekosten </t>
  </si>
  <si>
    <t>Telefonkosten</t>
  </si>
  <si>
    <t>Kinderbeiträge</t>
  </si>
  <si>
    <t>Ein-/ Auszahlungen</t>
  </si>
  <si>
    <r>
      <t>(3.502,50</t>
    </r>
    <r>
      <rPr>
        <sz val="11"/>
        <color theme="1"/>
        <rFont val="Calibri"/>
        <family val="2"/>
      </rPr>
      <t>€ in 2020+1.470,70€ in 2019)</t>
    </r>
  </si>
  <si>
    <t>Einnahmen 2020 gesamt</t>
  </si>
  <si>
    <t>Ausgaben 2020</t>
  </si>
  <si>
    <t>Ausgaben 2020 gesamt</t>
  </si>
  <si>
    <t>Einnahmen</t>
  </si>
  <si>
    <t>Ausgaben</t>
  </si>
  <si>
    <t xml:space="preserve">Ausgaben </t>
  </si>
  <si>
    <t>Kinderbeiträge für kommendes Jahr</t>
  </si>
  <si>
    <t>Unterkunft</t>
  </si>
  <si>
    <t>Verpflegung</t>
  </si>
  <si>
    <t>Sonstige Ausgaben</t>
  </si>
  <si>
    <t>Aktionen detaillierte Aufführung (z.B. SWE, Insel-WE, Ferienaktion)</t>
  </si>
  <si>
    <t>Einnahmen vom Vorjahr im aktuellen Jahr</t>
  </si>
  <si>
    <t>Einnahmen vom aktuellen Jahr im Vorjahr</t>
  </si>
  <si>
    <r>
      <t>(exkl. 1470,7</t>
    </r>
    <r>
      <rPr>
        <sz val="11"/>
        <color theme="1"/>
        <rFont val="Calibri"/>
        <family val="2"/>
      </rPr>
      <t>€</t>
    </r>
    <r>
      <rPr>
        <sz val="11"/>
        <color theme="1"/>
        <rFont val="Calibri"/>
        <family val="2"/>
        <scheme val="minor"/>
      </rPr>
      <t xml:space="preserve"> in 2019)</t>
    </r>
  </si>
  <si>
    <t>Ferienaktionen 18.07 &amp; 22.07</t>
  </si>
  <si>
    <t>Versicherung</t>
  </si>
  <si>
    <t>Förrderung</t>
  </si>
  <si>
    <t>Einnahmen 2019</t>
  </si>
  <si>
    <t>Einnahmen 2019 gesamt</t>
  </si>
  <si>
    <t>Ausgaben 2019</t>
  </si>
  <si>
    <t>Ausgaben 2019 gesamt</t>
  </si>
  <si>
    <t>Ausgaben 2018 in 2019</t>
  </si>
  <si>
    <t>Einnahmen 2018 in 2019</t>
  </si>
  <si>
    <t>Einnahmen 2019 in 2018</t>
  </si>
  <si>
    <t>Ausgaben 2019 in 2018</t>
  </si>
  <si>
    <t>Leiterbeiträge (Strafen, Insel-WE)</t>
  </si>
  <si>
    <t>Erstattung Getränke 2018</t>
  </si>
  <si>
    <t>Kinderbeiträge 2019</t>
  </si>
  <si>
    <t>Barkasse 2019</t>
  </si>
  <si>
    <r>
      <t>(21313,60</t>
    </r>
    <r>
      <rPr>
        <sz val="11"/>
        <color theme="1"/>
        <rFont val="Calibri"/>
        <family val="2"/>
      </rPr>
      <t>€ in 2019+1529,45€ in 2018)</t>
    </r>
  </si>
  <si>
    <r>
      <t>(2932,91</t>
    </r>
    <r>
      <rPr>
        <sz val="11"/>
        <color theme="1"/>
        <rFont val="Calibri"/>
        <family val="2"/>
      </rPr>
      <t>€ in 2019+325,73€</t>
    </r>
    <r>
      <rPr>
        <sz val="11"/>
        <color theme="1"/>
        <rFont val="Calibri"/>
        <family val="2"/>
        <scheme val="minor"/>
      </rPr>
      <t xml:space="preserve"> in 2020)</t>
    </r>
  </si>
  <si>
    <t>(447,75€ in 2019+2430,59€ in 2020)</t>
  </si>
  <si>
    <t>(591,70€ in 2019+593,38€ in 2020)</t>
  </si>
  <si>
    <t>(9266,10€ in 2019+857,16€ in 2020)</t>
  </si>
  <si>
    <t>(6617,42€ in 2019+1800,00€ in 2020)</t>
  </si>
  <si>
    <t>(340,00€ in 2019+860,00€ in 2020)</t>
  </si>
  <si>
    <t>(147,17€ in 2019+1363,00€ in 2020)</t>
  </si>
  <si>
    <t>(1961,66€ in 2019+7,79€ in 2020)</t>
  </si>
  <si>
    <t>Einnahmen 2021</t>
  </si>
  <si>
    <t>Einnahmen 2020 in 2021</t>
  </si>
  <si>
    <t>Einnahmen 2021 gesamt</t>
  </si>
  <si>
    <t>Ausgaben 2021</t>
  </si>
  <si>
    <t>Ausgaben 2020 in 2021</t>
  </si>
  <si>
    <t>Ausgaben 2021 gesamt</t>
  </si>
  <si>
    <t>Einnahmen 2021 in 2020</t>
  </si>
  <si>
    <t>Ausgaben 2021 in 2020</t>
  </si>
  <si>
    <t>Geldtransit</t>
  </si>
  <si>
    <t>Bürobedarf</t>
  </si>
  <si>
    <t>Repräsentationskosten</t>
  </si>
  <si>
    <t xml:space="preserve">Repräsentationskosten </t>
  </si>
  <si>
    <t xml:space="preserve">Materialförderung 2020 Steinfurt </t>
  </si>
  <si>
    <t>Reisekosten Ehrenamtliche</t>
  </si>
  <si>
    <t>Ferienspaß Mettingen</t>
  </si>
  <si>
    <t>Ferienlager 2021</t>
  </si>
  <si>
    <t>Lebensmittelverschwendung</t>
  </si>
  <si>
    <t>Bürobedarf (seit 2021)</t>
  </si>
  <si>
    <t>Repräsentationskosten (seit 2021)</t>
  </si>
  <si>
    <t>Ein-/ Auszahlungen/Geldtransit (seit 2021)</t>
  </si>
  <si>
    <t>Ausgaben vom Vorjahr im aktuellen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</si>
</sst>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EA55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4" fontId="0" fillId="0" borderId="0" xfId="1" applyFont="1"/>
    <xf numFmtId="44" fontId="0" fillId="2" borderId="0" xfId="1" applyFont="1" applyFill="1"/>
    <xf numFmtId="0" fontId="0" fillId="2" borderId="0" xfId="0" applyFill="1"/>
    <xf numFmtId="0" fontId="0" fillId="3" borderId="0" xfId="0" applyFill="1"/>
    <xf numFmtId="44" fontId="0" fillId="4" borderId="0" xfId="1" applyFont="1" applyFill="1"/>
    <xf numFmtId="0" fontId="0" fillId="4" borderId="0" xfId="0" applyFill="1"/>
    <xf numFmtId="44" fontId="0" fillId="5" borderId="0" xfId="1" applyFont="1" applyFill="1"/>
    <xf numFmtId="0" fontId="0" fillId="5" borderId="0" xfId="0" applyFill="1"/>
    <xf numFmtId="44" fontId="0" fillId="6" borderId="0" xfId="1" applyFont="1" applyFill="1"/>
    <xf numFmtId="0" fontId="0" fillId="6" borderId="0" xfId="0" applyFill="1"/>
    <xf numFmtId="44" fontId="0" fillId="7" borderId="0" xfId="1" applyFont="1" applyFill="1"/>
    <xf numFmtId="0" fontId="0" fillId="7" borderId="0" xfId="0" applyFill="1"/>
    <xf numFmtId="44" fontId="2" fillId="0" borderId="0" xfId="0" applyNumberFormat="1" applyFont="1"/>
    <xf numFmtId="0" fontId="3" fillId="0" borderId="0" xfId="0" applyFont="1"/>
    <xf numFmtId="44" fontId="0" fillId="0" borderId="0" xfId="0" applyNumberFormat="1"/>
    <xf numFmtId="44" fontId="0" fillId="8" borderId="0" xfId="1" applyFont="1" applyFill="1"/>
    <xf numFmtId="0" fontId="0" fillId="8" borderId="0" xfId="0" applyFill="1"/>
    <xf numFmtId="0" fontId="0" fillId="9" borderId="0" xfId="0" applyFill="1"/>
    <xf numFmtId="0" fontId="0" fillId="10" borderId="0" xfId="0" applyFont="1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0" borderId="0" xfId="0" applyFill="1"/>
    <xf numFmtId="0" fontId="0" fillId="0" borderId="0" xfId="0" applyFont="1" applyFill="1"/>
    <xf numFmtId="0" fontId="4" fillId="15" borderId="0" xfId="0" applyFont="1" applyFill="1"/>
    <xf numFmtId="0" fontId="3" fillId="0" borderId="0" xfId="0" applyFont="1" applyFill="1"/>
    <xf numFmtId="0" fontId="6" fillId="0" borderId="0" xfId="0" applyFont="1"/>
    <xf numFmtId="0" fontId="7" fillId="0" borderId="0" xfId="0" applyFont="1"/>
    <xf numFmtId="44" fontId="7" fillId="0" borderId="0" xfId="0" applyNumberFormat="1" applyFont="1"/>
    <xf numFmtId="44" fontId="7" fillId="0" borderId="0" xfId="1" applyFont="1"/>
    <xf numFmtId="44" fontId="6" fillId="0" borderId="0" xfId="1" applyFont="1"/>
    <xf numFmtId="44" fontId="0" fillId="0" borderId="0" xfId="1" applyFont="1" applyFill="1"/>
    <xf numFmtId="0" fontId="3" fillId="0" borderId="0" xfId="1" applyNumberFormat="1" applyFont="1"/>
    <xf numFmtId="0" fontId="4" fillId="16" borderId="0" xfId="0" applyFont="1" applyFill="1"/>
    <xf numFmtId="0" fontId="4" fillId="0" borderId="0" xfId="0" applyFont="1" applyFill="1"/>
    <xf numFmtId="0" fontId="0" fillId="10" borderId="0" xfId="0" applyFill="1"/>
    <xf numFmtId="44" fontId="8" fillId="0" borderId="0" xfId="0" applyNumberFormat="1" applyFont="1"/>
    <xf numFmtId="44" fontId="0" fillId="14" borderId="0" xfId="1" applyFont="1" applyFill="1"/>
    <xf numFmtId="44" fontId="0" fillId="10" borderId="0" xfId="1" applyFont="1" applyFill="1"/>
    <xf numFmtId="44" fontId="0" fillId="3" borderId="0" xfId="1" applyFont="1" applyFill="1"/>
    <xf numFmtId="44" fontId="9" fillId="0" borderId="0" xfId="0" applyNumberFormat="1" applyFont="1"/>
    <xf numFmtId="44" fontId="6" fillId="0" borderId="0" xfId="0" applyNumberFormat="1" applyFont="1"/>
    <xf numFmtId="44" fontId="9" fillId="0" borderId="0" xfId="1" applyFont="1" applyFill="1"/>
    <xf numFmtId="44" fontId="0" fillId="0" borderId="0" xfId="0" applyNumberFormat="1" applyFill="1"/>
    <xf numFmtId="0" fontId="0" fillId="16" borderId="0" xfId="0" applyFill="1"/>
    <xf numFmtId="44" fontId="8" fillId="0" borderId="0" xfId="1" applyFont="1"/>
    <xf numFmtId="44" fontId="2" fillId="0" borderId="0" xfId="1" applyFont="1"/>
    <xf numFmtId="44" fontId="8" fillId="0" borderId="0" xfId="0" applyNumberFormat="1" applyFont="1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EA5526"/>
      <color rgb="FFF27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938A-9D57-4CFD-A4A3-3A0AA3373EF3}">
  <dimension ref="B2:O95"/>
  <sheetViews>
    <sheetView tabSelected="1" topLeftCell="A79" zoomScaleNormal="100" workbookViewId="0">
      <selection activeCell="E60" sqref="E60"/>
    </sheetView>
  </sheetViews>
  <sheetFormatPr baseColWidth="10" defaultRowHeight="15" x14ac:dyDescent="0.25"/>
  <cols>
    <col min="3" max="3" width="13.28515625" customWidth="1"/>
    <col min="4" max="5" width="17.5703125" customWidth="1"/>
    <col min="6" max="6" width="12.42578125" style="1" customWidth="1"/>
    <col min="11" max="11" width="11.42578125" style="1"/>
    <col min="15" max="15" width="12" bestFit="1" customWidth="1"/>
  </cols>
  <sheetData>
    <row r="2" spans="2:15" x14ac:dyDescent="0.25">
      <c r="B2" t="s">
        <v>77</v>
      </c>
    </row>
    <row r="5" spans="2:15" x14ac:dyDescent="0.25">
      <c r="B5" t="s">
        <v>26</v>
      </c>
      <c r="F5" s="1" t="s">
        <v>24</v>
      </c>
      <c r="K5" s="1" t="s">
        <v>25</v>
      </c>
      <c r="O5" t="s">
        <v>3</v>
      </c>
    </row>
    <row r="6" spans="2:15" x14ac:dyDescent="0.25">
      <c r="C6" s="17" t="s">
        <v>36</v>
      </c>
      <c r="D6" s="17"/>
      <c r="E6" s="24"/>
      <c r="F6" s="1">
        <v>3680.7</v>
      </c>
      <c r="K6" s="1">
        <v>0</v>
      </c>
      <c r="O6" s="15">
        <f t="shared" ref="O6:O23" si="0">SUM(F6,K6)</f>
        <v>3680.7</v>
      </c>
    </row>
    <row r="7" spans="2:15" x14ac:dyDescent="0.25">
      <c r="C7" s="3" t="s">
        <v>28</v>
      </c>
      <c r="D7" s="3"/>
      <c r="E7" s="24"/>
      <c r="F7" s="1">
        <v>53.6</v>
      </c>
      <c r="K7" s="1">
        <v>0</v>
      </c>
      <c r="O7" s="15">
        <f t="shared" si="0"/>
        <v>53.6</v>
      </c>
    </row>
    <row r="8" spans="2:15" x14ac:dyDescent="0.25">
      <c r="C8" s="19" t="s">
        <v>27</v>
      </c>
      <c r="D8" s="19"/>
      <c r="E8" s="25"/>
      <c r="F8" s="1">
        <v>6862.04</v>
      </c>
      <c r="K8" s="1">
        <v>0</v>
      </c>
      <c r="O8" s="15">
        <f t="shared" si="0"/>
        <v>6862.04</v>
      </c>
    </row>
    <row r="9" spans="2:15" x14ac:dyDescent="0.25">
      <c r="C9" s="22" t="s">
        <v>1</v>
      </c>
      <c r="D9" s="22"/>
      <c r="E9" s="24"/>
      <c r="F9" s="1">
        <v>700</v>
      </c>
      <c r="K9" s="1">
        <v>0</v>
      </c>
      <c r="O9" s="15">
        <f t="shared" si="0"/>
        <v>700</v>
      </c>
    </row>
    <row r="10" spans="2:15" x14ac:dyDescent="0.25">
      <c r="C10" s="20" t="s">
        <v>29</v>
      </c>
      <c r="D10" s="20"/>
      <c r="E10" s="24"/>
      <c r="F10" s="1">
        <v>0</v>
      </c>
      <c r="K10" s="1">
        <v>0</v>
      </c>
      <c r="O10" s="15">
        <f t="shared" si="0"/>
        <v>0</v>
      </c>
    </row>
    <row r="11" spans="2:15" x14ac:dyDescent="0.25">
      <c r="C11" t="s">
        <v>85</v>
      </c>
      <c r="E11" s="24"/>
      <c r="F11" s="1">
        <v>0</v>
      </c>
      <c r="K11" s="1">
        <v>800</v>
      </c>
      <c r="O11" s="15">
        <f t="shared" si="0"/>
        <v>800</v>
      </c>
    </row>
    <row r="12" spans="2:15" x14ac:dyDescent="0.25">
      <c r="C12" s="21" t="s">
        <v>18</v>
      </c>
      <c r="D12" s="21"/>
      <c r="E12" s="24"/>
      <c r="F12" s="1">
        <v>0</v>
      </c>
      <c r="K12" s="1">
        <v>0</v>
      </c>
      <c r="O12" s="15">
        <f t="shared" si="0"/>
        <v>0</v>
      </c>
    </row>
    <row r="13" spans="2:15" x14ac:dyDescent="0.25">
      <c r="C13" s="21" t="s">
        <v>86</v>
      </c>
      <c r="D13" s="21"/>
      <c r="E13" s="24"/>
      <c r="F13" s="1">
        <v>0</v>
      </c>
      <c r="K13" s="1">
        <v>0</v>
      </c>
      <c r="O13" s="15">
        <f t="shared" si="0"/>
        <v>0</v>
      </c>
    </row>
    <row r="14" spans="2:15" x14ac:dyDescent="0.25">
      <c r="C14" s="12" t="s">
        <v>46</v>
      </c>
      <c r="D14" s="12"/>
      <c r="E14" s="24"/>
      <c r="F14" s="1">
        <v>0</v>
      </c>
      <c r="K14" s="1">
        <v>0</v>
      </c>
      <c r="O14" s="15">
        <f t="shared" si="0"/>
        <v>0</v>
      </c>
    </row>
    <row r="15" spans="2:15" x14ac:dyDescent="0.25">
      <c r="C15" s="12" t="s">
        <v>47</v>
      </c>
      <c r="D15" s="12"/>
      <c r="E15" s="24"/>
      <c r="F15" s="1">
        <v>0</v>
      </c>
      <c r="K15" s="1">
        <v>0</v>
      </c>
      <c r="O15" s="15">
        <f t="shared" si="0"/>
        <v>0</v>
      </c>
    </row>
    <row r="16" spans="2:15" x14ac:dyDescent="0.25">
      <c r="C16" s="12" t="s">
        <v>87</v>
      </c>
      <c r="D16" s="12"/>
      <c r="E16" s="24"/>
      <c r="F16" s="1">
        <v>0</v>
      </c>
      <c r="K16" s="1">
        <v>0</v>
      </c>
      <c r="O16" s="15">
        <f t="shared" si="0"/>
        <v>0</v>
      </c>
    </row>
    <row r="17" spans="2:15" x14ac:dyDescent="0.25">
      <c r="C17" s="4" t="s">
        <v>31</v>
      </c>
      <c r="D17" s="4"/>
      <c r="E17" s="24"/>
      <c r="F17" s="1">
        <v>0</v>
      </c>
      <c r="K17" s="1">
        <v>0</v>
      </c>
      <c r="O17" s="15">
        <f t="shared" si="0"/>
        <v>0</v>
      </c>
    </row>
    <row r="18" spans="2:15" x14ac:dyDescent="0.25">
      <c r="C18" s="23" t="s">
        <v>33</v>
      </c>
      <c r="D18" s="23"/>
      <c r="E18" s="24"/>
      <c r="F18" s="1">
        <v>0</v>
      </c>
      <c r="K18" s="1">
        <v>0</v>
      </c>
      <c r="O18" s="15">
        <f t="shared" si="0"/>
        <v>0</v>
      </c>
    </row>
    <row r="19" spans="2:15" x14ac:dyDescent="0.25">
      <c r="C19" s="23" t="s">
        <v>34</v>
      </c>
      <c r="D19" s="23"/>
      <c r="E19" s="24"/>
      <c r="F19" s="1">
        <v>0</v>
      </c>
      <c r="K19" s="1">
        <v>0</v>
      </c>
      <c r="O19" s="15">
        <f t="shared" si="0"/>
        <v>0</v>
      </c>
    </row>
    <row r="20" spans="2:15" x14ac:dyDescent="0.25">
      <c r="C20" s="23" t="s">
        <v>35</v>
      </c>
      <c r="D20" s="23"/>
      <c r="E20" s="24"/>
      <c r="F20" s="1">
        <v>0</v>
      </c>
      <c r="K20" s="1">
        <v>0</v>
      </c>
      <c r="O20" s="15">
        <f t="shared" si="0"/>
        <v>0</v>
      </c>
    </row>
    <row r="21" spans="2:15" x14ac:dyDescent="0.25">
      <c r="C21" s="18" t="s">
        <v>30</v>
      </c>
      <c r="D21" s="18"/>
      <c r="E21" s="24"/>
      <c r="F21" s="1">
        <v>0</v>
      </c>
      <c r="K21" s="1">
        <v>0</v>
      </c>
      <c r="O21" s="15">
        <f t="shared" si="0"/>
        <v>0</v>
      </c>
    </row>
    <row r="22" spans="2:15" x14ac:dyDescent="0.25">
      <c r="C22" t="s">
        <v>32</v>
      </c>
      <c r="F22" s="1">
        <v>0</v>
      </c>
      <c r="K22" s="1">
        <v>0</v>
      </c>
      <c r="O22" s="15">
        <f t="shared" si="0"/>
        <v>0</v>
      </c>
    </row>
    <row r="23" spans="2:15" x14ac:dyDescent="0.25">
      <c r="C23" s="26" t="s">
        <v>78</v>
      </c>
      <c r="D23" s="26"/>
      <c r="F23" s="1">
        <v>226.46</v>
      </c>
      <c r="K23" s="1">
        <v>0</v>
      </c>
      <c r="O23" s="15">
        <f t="shared" si="0"/>
        <v>226.46</v>
      </c>
    </row>
    <row r="25" spans="2:15" x14ac:dyDescent="0.25">
      <c r="F25" s="1">
        <f>SUM(F6:F23)</f>
        <v>11522.8</v>
      </c>
      <c r="K25" s="1">
        <f>SUM(K6:K23)</f>
        <v>800</v>
      </c>
      <c r="O25" s="15">
        <f>SUM(F25,K25)</f>
        <v>12322.8</v>
      </c>
    </row>
    <row r="26" spans="2:15" x14ac:dyDescent="0.25">
      <c r="L26" t="s">
        <v>79</v>
      </c>
      <c r="O26" s="15">
        <f>SUM(O6:O23)</f>
        <v>12322.8</v>
      </c>
    </row>
    <row r="27" spans="2:15" x14ac:dyDescent="0.25">
      <c r="B27" t="s">
        <v>80</v>
      </c>
    </row>
    <row r="30" spans="2:15" x14ac:dyDescent="0.25">
      <c r="B30" t="s">
        <v>26</v>
      </c>
      <c r="F30" s="1" t="s">
        <v>24</v>
      </c>
      <c r="K30" s="1" t="s">
        <v>25</v>
      </c>
      <c r="O30" t="s">
        <v>3</v>
      </c>
    </row>
    <row r="31" spans="2:15" x14ac:dyDescent="0.25">
      <c r="C31" s="17" t="s">
        <v>36</v>
      </c>
      <c r="D31" s="17"/>
      <c r="E31" s="24"/>
      <c r="F31" s="1">
        <v>3680.7</v>
      </c>
      <c r="K31" s="1">
        <v>0</v>
      </c>
      <c r="O31" s="15">
        <f t="shared" ref="O31:O48" si="1">SUM(F31,K31)</f>
        <v>3680.7</v>
      </c>
    </row>
    <row r="32" spans="2:15" x14ac:dyDescent="0.25">
      <c r="C32" s="3" t="s">
        <v>28</v>
      </c>
      <c r="D32" s="3"/>
      <c r="E32" s="24"/>
      <c r="F32" s="1">
        <v>0</v>
      </c>
      <c r="K32" s="1">
        <v>0</v>
      </c>
      <c r="O32" s="15">
        <f t="shared" si="1"/>
        <v>0</v>
      </c>
    </row>
    <row r="33" spans="3:15" x14ac:dyDescent="0.25">
      <c r="C33" s="19" t="s">
        <v>27</v>
      </c>
      <c r="D33" s="19"/>
      <c r="E33" s="25"/>
      <c r="F33" s="1">
        <v>390.75</v>
      </c>
      <c r="K33" s="1">
        <v>0</v>
      </c>
      <c r="O33" s="15">
        <f t="shared" si="1"/>
        <v>390.75</v>
      </c>
    </row>
    <row r="34" spans="3:15" x14ac:dyDescent="0.25">
      <c r="C34" s="22" t="s">
        <v>1</v>
      </c>
      <c r="D34" s="22"/>
      <c r="E34" s="24"/>
      <c r="F34" s="1">
        <v>0</v>
      </c>
      <c r="K34" s="1">
        <v>0</v>
      </c>
      <c r="O34" s="15">
        <f t="shared" si="1"/>
        <v>0</v>
      </c>
    </row>
    <row r="35" spans="3:15" x14ac:dyDescent="0.25">
      <c r="C35" s="20" t="s">
        <v>29</v>
      </c>
      <c r="D35" s="20"/>
      <c r="E35" s="24"/>
      <c r="F35" s="1">
        <v>0</v>
      </c>
      <c r="K35" s="1">
        <v>0</v>
      </c>
      <c r="O35" s="15">
        <f t="shared" si="1"/>
        <v>0</v>
      </c>
    </row>
    <row r="36" spans="3:15" x14ac:dyDescent="0.25">
      <c r="C36" t="s">
        <v>85</v>
      </c>
      <c r="E36" s="24"/>
      <c r="F36" s="1">
        <v>800</v>
      </c>
      <c r="K36" s="1">
        <v>0</v>
      </c>
      <c r="O36" s="15">
        <f t="shared" si="1"/>
        <v>800</v>
      </c>
    </row>
    <row r="37" spans="3:15" x14ac:dyDescent="0.25">
      <c r="C37" s="21" t="s">
        <v>18</v>
      </c>
      <c r="D37" s="21"/>
      <c r="E37" s="24"/>
      <c r="F37" s="1">
        <v>0</v>
      </c>
      <c r="K37" s="1">
        <v>781.32</v>
      </c>
      <c r="O37" s="15">
        <f t="shared" si="1"/>
        <v>781.32</v>
      </c>
    </row>
    <row r="38" spans="3:15" x14ac:dyDescent="0.25">
      <c r="C38" s="21" t="s">
        <v>86</v>
      </c>
      <c r="D38" s="21"/>
      <c r="E38" s="24"/>
      <c r="F38" s="1">
        <v>0</v>
      </c>
      <c r="K38" s="1">
        <v>50.58</v>
      </c>
      <c r="O38" s="15">
        <f t="shared" si="1"/>
        <v>50.58</v>
      </c>
    </row>
    <row r="39" spans="3:15" x14ac:dyDescent="0.25">
      <c r="C39" s="12" t="s">
        <v>46</v>
      </c>
      <c r="D39" s="12"/>
      <c r="E39" s="24"/>
      <c r="F39" s="1">
        <v>5320</v>
      </c>
      <c r="K39" s="1">
        <v>0</v>
      </c>
      <c r="O39" s="15">
        <f t="shared" si="1"/>
        <v>5320</v>
      </c>
    </row>
    <row r="40" spans="3:15" x14ac:dyDescent="0.25">
      <c r="C40" s="12" t="s">
        <v>47</v>
      </c>
      <c r="D40" s="12"/>
      <c r="E40" s="24"/>
      <c r="F40" s="1">
        <v>258.66000000000003</v>
      </c>
      <c r="K40" s="1">
        <v>0</v>
      </c>
      <c r="O40" s="15">
        <f t="shared" si="1"/>
        <v>258.66000000000003</v>
      </c>
    </row>
    <row r="41" spans="3:15" x14ac:dyDescent="0.25">
      <c r="C41" s="12" t="s">
        <v>88</v>
      </c>
      <c r="D41" s="12"/>
      <c r="E41" s="24"/>
      <c r="F41" s="1">
        <v>61.96</v>
      </c>
      <c r="K41" s="1">
        <v>0</v>
      </c>
      <c r="O41" s="15">
        <f t="shared" si="1"/>
        <v>61.96</v>
      </c>
    </row>
    <row r="42" spans="3:15" x14ac:dyDescent="0.25">
      <c r="C42" s="4" t="s">
        <v>31</v>
      </c>
      <c r="D42" s="4"/>
      <c r="E42" s="24"/>
      <c r="F42" s="1">
        <v>9.25</v>
      </c>
      <c r="K42" s="1">
        <v>0</v>
      </c>
      <c r="O42" s="15">
        <f t="shared" si="1"/>
        <v>9.25</v>
      </c>
    </row>
    <row r="43" spans="3:15" x14ac:dyDescent="0.25">
      <c r="C43" s="23" t="s">
        <v>33</v>
      </c>
      <c r="D43" s="23"/>
      <c r="E43" s="24"/>
      <c r="F43" s="1">
        <v>0.8</v>
      </c>
      <c r="K43" s="1">
        <v>0</v>
      </c>
      <c r="O43" s="15">
        <f t="shared" si="1"/>
        <v>0.8</v>
      </c>
    </row>
    <row r="44" spans="3:15" x14ac:dyDescent="0.25">
      <c r="C44" s="23" t="s">
        <v>34</v>
      </c>
      <c r="D44" s="23"/>
      <c r="E44" s="24"/>
      <c r="F44" s="1">
        <v>0</v>
      </c>
      <c r="K44" s="1">
        <v>0</v>
      </c>
      <c r="O44" s="15">
        <f t="shared" si="1"/>
        <v>0</v>
      </c>
    </row>
    <row r="45" spans="3:15" x14ac:dyDescent="0.25">
      <c r="C45" s="23" t="s">
        <v>35</v>
      </c>
      <c r="D45" s="23"/>
      <c r="E45" s="24"/>
      <c r="F45" s="1">
        <v>0</v>
      </c>
      <c r="K45" s="1">
        <v>0</v>
      </c>
      <c r="O45" s="15">
        <f t="shared" si="1"/>
        <v>0</v>
      </c>
    </row>
    <row r="46" spans="3:15" x14ac:dyDescent="0.25">
      <c r="C46" s="18" t="s">
        <v>30</v>
      </c>
      <c r="D46" s="18"/>
      <c r="E46" s="24"/>
      <c r="F46" s="1">
        <v>220</v>
      </c>
      <c r="K46" s="1">
        <v>0</v>
      </c>
      <c r="O46" s="15">
        <f t="shared" si="1"/>
        <v>220</v>
      </c>
    </row>
    <row r="47" spans="3:15" x14ac:dyDescent="0.25">
      <c r="C47" t="s">
        <v>32</v>
      </c>
      <c r="F47" s="1">
        <v>12.15</v>
      </c>
      <c r="K47" s="1">
        <v>0</v>
      </c>
      <c r="O47" s="15">
        <f t="shared" si="1"/>
        <v>12.15</v>
      </c>
    </row>
    <row r="48" spans="3:15" x14ac:dyDescent="0.25">
      <c r="C48" s="26" t="s">
        <v>81</v>
      </c>
      <c r="D48" s="26"/>
      <c r="F48" s="1">
        <v>17.39</v>
      </c>
      <c r="K48" s="1">
        <v>0</v>
      </c>
      <c r="O48" s="15">
        <f t="shared" si="1"/>
        <v>17.39</v>
      </c>
    </row>
    <row r="50" spans="2:15" x14ac:dyDescent="0.25">
      <c r="F50" s="1">
        <f>SUM(F31:F48)</f>
        <v>10771.659999999998</v>
      </c>
      <c r="K50" s="1">
        <f>SUM(K31:K48)</f>
        <v>831.90000000000009</v>
      </c>
      <c r="O50" s="15">
        <f>SUM(F50,K50)</f>
        <v>11603.559999999998</v>
      </c>
    </row>
    <row r="51" spans="2:15" x14ac:dyDescent="0.25">
      <c r="L51" t="s">
        <v>82</v>
      </c>
      <c r="O51" s="15">
        <f>SUM(O31:O48)</f>
        <v>11603.559999999996</v>
      </c>
    </row>
    <row r="54" spans="2:15" s="1" customFormat="1" x14ac:dyDescent="0.25">
      <c r="B54"/>
      <c r="C54" s="14"/>
      <c r="D54"/>
      <c r="E54"/>
      <c r="G54"/>
      <c r="H54"/>
      <c r="I54"/>
      <c r="J54"/>
      <c r="L54"/>
      <c r="M54"/>
      <c r="N54"/>
      <c r="O54"/>
    </row>
    <row r="55" spans="2:15" s="1" customFormat="1" x14ac:dyDescent="0.25">
      <c r="B55"/>
      <c r="C55"/>
      <c r="D55" s="32">
        <v>12322.8</v>
      </c>
      <c r="E55" s="28" t="s">
        <v>42</v>
      </c>
      <c r="G55"/>
      <c r="H55"/>
      <c r="I55"/>
      <c r="J55"/>
      <c r="L55"/>
      <c r="M55"/>
      <c r="N55"/>
      <c r="O55"/>
    </row>
    <row r="56" spans="2:15" s="1" customFormat="1" x14ac:dyDescent="0.25">
      <c r="B56"/>
      <c r="C56"/>
      <c r="D56" s="31">
        <v>-11603.56</v>
      </c>
      <c r="E56" s="29" t="s">
        <v>43</v>
      </c>
      <c r="G56"/>
      <c r="H56"/>
      <c r="I56"/>
      <c r="J56"/>
      <c r="L56"/>
      <c r="M56"/>
      <c r="N56"/>
      <c r="O56"/>
    </row>
    <row r="57" spans="2:15" s="1" customFormat="1" x14ac:dyDescent="0.25">
      <c r="B57"/>
      <c r="C57"/>
      <c r="D57" s="14"/>
      <c r="E57" s="14"/>
      <c r="G57"/>
      <c r="H57"/>
      <c r="I57"/>
      <c r="J57"/>
      <c r="L57"/>
      <c r="M57"/>
      <c r="N57"/>
      <c r="O57"/>
    </row>
    <row r="58" spans="2:15" s="1" customFormat="1" x14ac:dyDescent="0.25">
      <c r="B58"/>
      <c r="C58" s="27" t="s">
        <v>5</v>
      </c>
      <c r="D58" s="43">
        <f>SUM(D55+D56)</f>
        <v>719.23999999999978</v>
      </c>
      <c r="E58" s="14"/>
      <c r="G58"/>
      <c r="H58"/>
      <c r="I58"/>
      <c r="J58"/>
      <c r="L58"/>
      <c r="M58"/>
      <c r="N58"/>
      <c r="O58"/>
    </row>
    <row r="62" spans="2:15" s="1" customFormat="1" x14ac:dyDescent="0.25">
      <c r="B62"/>
      <c r="C62" t="s">
        <v>49</v>
      </c>
      <c r="D62"/>
      <c r="E62"/>
      <c r="F62"/>
      <c r="G62" s="24"/>
      <c r="I62"/>
      <c r="L62"/>
      <c r="M62"/>
      <c r="N62"/>
      <c r="O62"/>
    </row>
    <row r="63" spans="2:15" s="1" customFormat="1" x14ac:dyDescent="0.25">
      <c r="B63"/>
      <c r="C63"/>
      <c r="D63"/>
      <c r="E63"/>
      <c r="F63"/>
      <c r="G63" s="24"/>
      <c r="I63"/>
      <c r="L63"/>
      <c r="M63"/>
      <c r="N63"/>
      <c r="O63"/>
    </row>
    <row r="64" spans="2:15" s="1" customFormat="1" x14ac:dyDescent="0.25">
      <c r="B64"/>
      <c r="C64" s="14">
        <v>2021</v>
      </c>
      <c r="D64"/>
      <c r="E64"/>
      <c r="F64"/>
      <c r="G64" s="24"/>
      <c r="I64"/>
      <c r="L64"/>
      <c r="M64"/>
      <c r="N64"/>
      <c r="O64"/>
    </row>
    <row r="65" spans="2:15" s="1" customFormat="1" x14ac:dyDescent="0.25">
      <c r="B65"/>
      <c r="C65"/>
      <c r="D65" t="s">
        <v>91</v>
      </c>
      <c r="E65"/>
      <c r="F65"/>
      <c r="G65" s="24"/>
      <c r="I65"/>
      <c r="L65"/>
      <c r="M65"/>
      <c r="N65"/>
      <c r="O65"/>
    </row>
    <row r="66" spans="2:15" s="1" customFormat="1" x14ac:dyDescent="0.25">
      <c r="B66"/>
      <c r="C66"/>
      <c r="D66"/>
      <c r="E66"/>
      <c r="F66"/>
      <c r="G66" s="24"/>
      <c r="I66"/>
      <c r="L66"/>
      <c r="M66"/>
      <c r="N66"/>
      <c r="O66"/>
    </row>
    <row r="67" spans="2:15" s="1" customFormat="1" x14ac:dyDescent="0.25">
      <c r="B67"/>
      <c r="C67"/>
      <c r="D67" t="s">
        <v>42</v>
      </c>
      <c r="E67"/>
      <c r="F67" s="24" t="s">
        <v>43</v>
      </c>
      <c r="G67" s="24"/>
      <c r="I67"/>
      <c r="L67"/>
      <c r="M67"/>
      <c r="N67"/>
      <c r="O67"/>
    </row>
    <row r="68" spans="2:15" s="1" customFormat="1" x14ac:dyDescent="0.25">
      <c r="B68"/>
      <c r="C68" s="12" t="s">
        <v>47</v>
      </c>
      <c r="D68" s="1">
        <v>0</v>
      </c>
      <c r="F68" s="1">
        <v>88.22</v>
      </c>
      <c r="G68" s="33"/>
      <c r="I68"/>
      <c r="L68"/>
      <c r="M68"/>
      <c r="N68"/>
      <c r="O68"/>
    </row>
    <row r="69" spans="2:15" s="1" customFormat="1" x14ac:dyDescent="0.25">
      <c r="B69"/>
      <c r="C69" s="21" t="s">
        <v>18</v>
      </c>
      <c r="D69" s="1">
        <v>0</v>
      </c>
      <c r="F69" s="1">
        <v>421.33</v>
      </c>
      <c r="G69" s="33"/>
      <c r="I69"/>
      <c r="L69"/>
      <c r="M69"/>
      <c r="N69"/>
      <c r="O69"/>
    </row>
    <row r="70" spans="2:15" s="1" customFormat="1" x14ac:dyDescent="0.25">
      <c r="B70"/>
      <c r="C70" s="4" t="s">
        <v>31</v>
      </c>
      <c r="D70" s="1">
        <v>0</v>
      </c>
      <c r="F70" s="1">
        <v>9.25</v>
      </c>
      <c r="G70" s="33"/>
      <c r="I70"/>
      <c r="L70"/>
      <c r="M70"/>
      <c r="N70"/>
      <c r="O70"/>
    </row>
    <row r="71" spans="2:15" s="1" customFormat="1" x14ac:dyDescent="0.25">
      <c r="B71"/>
      <c r="C71" s="18" t="s">
        <v>54</v>
      </c>
      <c r="D71" s="1">
        <v>0</v>
      </c>
      <c r="F71" s="1">
        <v>220</v>
      </c>
      <c r="G71" s="33"/>
      <c r="I71"/>
      <c r="L71"/>
      <c r="M71"/>
      <c r="N71"/>
      <c r="O71"/>
    </row>
    <row r="72" spans="2:15" s="1" customFormat="1" x14ac:dyDescent="0.25">
      <c r="B72"/>
      <c r="C72" s="37" t="s">
        <v>55</v>
      </c>
      <c r="D72" s="1">
        <v>738.8</v>
      </c>
      <c r="F72" s="1">
        <v>0</v>
      </c>
      <c r="G72" s="33"/>
      <c r="I72"/>
      <c r="L72"/>
      <c r="M72"/>
      <c r="N72"/>
      <c r="O72"/>
    </row>
    <row r="73" spans="2:15" s="1" customFormat="1" x14ac:dyDescent="0.25">
      <c r="B73"/>
      <c r="C73"/>
      <c r="D73"/>
      <c r="E73"/>
      <c r="F73"/>
      <c r="G73" s="24"/>
      <c r="H73" s="1" t="s">
        <v>5</v>
      </c>
      <c r="I73"/>
      <c r="L73"/>
      <c r="M73"/>
      <c r="N73"/>
      <c r="O73"/>
    </row>
    <row r="74" spans="2:15" s="1" customFormat="1" x14ac:dyDescent="0.25">
      <c r="B74"/>
      <c r="C74"/>
      <c r="D74" s="38">
        <f>SUM(D68:D72)</f>
        <v>738.8</v>
      </c>
      <c r="E74"/>
      <c r="F74" s="13">
        <f>-SUM(F68:F72)</f>
        <v>-738.8</v>
      </c>
      <c r="G74" s="24"/>
      <c r="H74" s="1">
        <f>SUM(D74+F74)</f>
        <v>0</v>
      </c>
      <c r="I74"/>
      <c r="L74"/>
      <c r="M74"/>
      <c r="N74"/>
      <c r="O74"/>
    </row>
    <row r="75" spans="2:15" s="1" customFormat="1" x14ac:dyDescent="0.25">
      <c r="B75"/>
      <c r="C75"/>
      <c r="D75"/>
      <c r="E75"/>
      <c r="F75"/>
      <c r="G75" s="24"/>
      <c r="I75"/>
      <c r="L75"/>
      <c r="M75"/>
      <c r="N75"/>
      <c r="O75"/>
    </row>
    <row r="76" spans="2:15" x14ac:dyDescent="0.25">
      <c r="C76" s="14"/>
      <c r="F76"/>
      <c r="G76" s="24"/>
      <c r="H76" s="1"/>
    </row>
    <row r="77" spans="2:15" x14ac:dyDescent="0.25">
      <c r="D77" t="s">
        <v>92</v>
      </c>
      <c r="F77"/>
      <c r="G77" s="24"/>
      <c r="H77" s="1"/>
    </row>
    <row r="78" spans="2:15" x14ac:dyDescent="0.25">
      <c r="F78"/>
      <c r="G78" s="24"/>
      <c r="H78" s="1"/>
    </row>
    <row r="79" spans="2:15" x14ac:dyDescent="0.25">
      <c r="D79" t="s">
        <v>42</v>
      </c>
      <c r="F79" s="24" t="s">
        <v>43</v>
      </c>
      <c r="G79" s="24"/>
      <c r="H79" s="1"/>
    </row>
    <row r="80" spans="2:15" x14ac:dyDescent="0.25">
      <c r="C80" s="12" t="s">
        <v>46</v>
      </c>
      <c r="D80" s="1">
        <v>0</v>
      </c>
      <c r="E80" s="1"/>
      <c r="F80" s="1">
        <v>5320</v>
      </c>
      <c r="G80" s="33"/>
      <c r="H80" s="1"/>
    </row>
    <row r="81" spans="3:8" x14ac:dyDescent="0.25">
      <c r="C81" s="17" t="s">
        <v>36</v>
      </c>
      <c r="D81" s="1">
        <v>3680.7</v>
      </c>
      <c r="E81" s="1"/>
      <c r="F81" s="1">
        <v>3680.7</v>
      </c>
      <c r="G81" s="33"/>
      <c r="H81" s="1"/>
    </row>
    <row r="82" spans="3:8" x14ac:dyDescent="0.25">
      <c r="C82" s="37" t="s">
        <v>55</v>
      </c>
      <c r="D82" s="1">
        <v>5320</v>
      </c>
      <c r="E82" s="1"/>
      <c r="F82" s="1">
        <v>0</v>
      </c>
      <c r="G82" s="33"/>
      <c r="H82" s="1"/>
    </row>
    <row r="83" spans="3:8" x14ac:dyDescent="0.25">
      <c r="F83"/>
      <c r="G83" s="24"/>
      <c r="H83" s="1" t="s">
        <v>5</v>
      </c>
    </row>
    <row r="84" spans="3:8" x14ac:dyDescent="0.25">
      <c r="D84" s="38">
        <f>SUM(D80:D82)</f>
        <v>9000.7000000000007</v>
      </c>
      <c r="F84" s="13">
        <f>-SUM(F80:F82)</f>
        <v>-9000.7000000000007</v>
      </c>
      <c r="G84" s="24"/>
      <c r="H84" s="1">
        <f>SUM(D84+F84)</f>
        <v>0</v>
      </c>
    </row>
    <row r="85" spans="3:8" x14ac:dyDescent="0.25">
      <c r="F85"/>
      <c r="G85" s="24"/>
      <c r="H85" s="1"/>
    </row>
    <row r="88" spans="3:8" x14ac:dyDescent="0.25">
      <c r="D88" t="s">
        <v>93</v>
      </c>
      <c r="F88"/>
      <c r="G88" s="24"/>
      <c r="H88" s="1"/>
    </row>
    <row r="89" spans="3:8" x14ac:dyDescent="0.25">
      <c r="F89"/>
      <c r="G89" s="24"/>
      <c r="H89" s="1"/>
    </row>
    <row r="90" spans="3:8" x14ac:dyDescent="0.25">
      <c r="D90" t="s">
        <v>42</v>
      </c>
      <c r="F90" s="24" t="s">
        <v>43</v>
      </c>
      <c r="G90" s="24"/>
      <c r="H90" s="1"/>
    </row>
    <row r="91" spans="3:8" x14ac:dyDescent="0.25">
      <c r="C91" s="12" t="s">
        <v>47</v>
      </c>
      <c r="D91" s="1">
        <v>0</v>
      </c>
      <c r="E91" s="1"/>
      <c r="F91" s="1">
        <v>170.44</v>
      </c>
      <c r="G91" s="33"/>
      <c r="H91" s="1"/>
    </row>
    <row r="92" spans="3:8" x14ac:dyDescent="0.25">
      <c r="C92" s="37" t="s">
        <v>55</v>
      </c>
      <c r="D92" s="1">
        <v>150</v>
      </c>
      <c r="E92" s="1"/>
      <c r="F92" s="1">
        <v>0</v>
      </c>
      <c r="G92" s="33"/>
      <c r="H92" s="1"/>
    </row>
    <row r="93" spans="3:8" x14ac:dyDescent="0.25">
      <c r="F93"/>
      <c r="G93" s="24"/>
      <c r="H93" s="1" t="s">
        <v>5</v>
      </c>
    </row>
    <row r="94" spans="3:8" x14ac:dyDescent="0.25">
      <c r="D94" s="38">
        <f>SUM(D91:D92)</f>
        <v>150</v>
      </c>
      <c r="F94" s="13">
        <f>-SUM(F91:F92)</f>
        <v>-170.44</v>
      </c>
      <c r="G94" s="24"/>
      <c r="H94" s="1">
        <f>SUM(D94+F94)</f>
        <v>-20.439999999999998</v>
      </c>
    </row>
    <row r="95" spans="3:8" x14ac:dyDescent="0.25">
      <c r="F95"/>
      <c r="G95" s="24"/>
      <c r="H95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F8DC-1F04-4579-82B9-4905E49CF512}">
  <dimension ref="B4:L22"/>
  <sheetViews>
    <sheetView workbookViewId="0">
      <selection activeCell="C15" sqref="C15"/>
    </sheetView>
  </sheetViews>
  <sheetFormatPr baseColWidth="10" defaultRowHeight="15" x14ac:dyDescent="0.25"/>
  <cols>
    <col min="3" max="3" width="11.85546875" customWidth="1"/>
  </cols>
  <sheetData>
    <row r="4" spans="2:12" x14ac:dyDescent="0.25">
      <c r="B4" s="14" t="s">
        <v>78</v>
      </c>
      <c r="H4" s="14" t="s">
        <v>83</v>
      </c>
    </row>
    <row r="5" spans="2:12" x14ac:dyDescent="0.25">
      <c r="C5" s="40">
        <v>226.46</v>
      </c>
      <c r="D5" s="37" t="s">
        <v>89</v>
      </c>
      <c r="E5" s="37"/>
      <c r="F5" s="37"/>
      <c r="I5" s="33">
        <v>0</v>
      </c>
      <c r="J5" s="33"/>
      <c r="K5" s="24"/>
      <c r="L5" s="24"/>
    </row>
    <row r="6" spans="2:12" x14ac:dyDescent="0.25">
      <c r="C6" s="33"/>
      <c r="D6" s="24"/>
      <c r="E6" s="24"/>
      <c r="F6" s="24"/>
    </row>
    <row r="7" spans="2:12" x14ac:dyDescent="0.25">
      <c r="C7" s="33"/>
      <c r="D7" s="24"/>
      <c r="E7" s="24"/>
      <c r="F7" s="24"/>
    </row>
    <row r="8" spans="2:12" x14ac:dyDescent="0.25">
      <c r="C8" s="33"/>
      <c r="D8" s="24"/>
      <c r="E8" s="24"/>
      <c r="F8" s="24"/>
    </row>
    <row r="9" spans="2:12" x14ac:dyDescent="0.25">
      <c r="C9" s="1"/>
    </row>
    <row r="10" spans="2:12" x14ac:dyDescent="0.25">
      <c r="C10" s="1">
        <f>SUM(C5:C8)</f>
        <v>226.46</v>
      </c>
      <c r="I10" s="15">
        <f>I5</f>
        <v>0</v>
      </c>
    </row>
    <row r="11" spans="2:12" x14ac:dyDescent="0.25">
      <c r="C11" s="1"/>
    </row>
    <row r="12" spans="2:12" x14ac:dyDescent="0.25">
      <c r="C12" s="1"/>
    </row>
    <row r="13" spans="2:12" x14ac:dyDescent="0.25">
      <c r="B13" s="14" t="s">
        <v>81</v>
      </c>
      <c r="H13" s="14" t="s">
        <v>84</v>
      </c>
    </row>
    <row r="14" spans="2:12" x14ac:dyDescent="0.25">
      <c r="C14" s="39">
        <v>5.79</v>
      </c>
      <c r="D14" s="23" t="s">
        <v>33</v>
      </c>
      <c r="E14" s="23"/>
      <c r="F14" s="23"/>
      <c r="I14" s="1">
        <v>0</v>
      </c>
    </row>
    <row r="15" spans="2:12" x14ac:dyDescent="0.25">
      <c r="C15" s="41">
        <v>11.6</v>
      </c>
      <c r="D15" s="4" t="s">
        <v>90</v>
      </c>
      <c r="E15" s="4"/>
      <c r="F15" s="4"/>
    </row>
    <row r="16" spans="2:12" x14ac:dyDescent="0.25">
      <c r="C16" s="33"/>
      <c r="D16" s="24"/>
      <c r="E16" s="24"/>
      <c r="F16" s="24"/>
    </row>
    <row r="17" spans="2:9" x14ac:dyDescent="0.25">
      <c r="C17" s="1"/>
    </row>
    <row r="19" spans="2:9" x14ac:dyDescent="0.25">
      <c r="C19" s="15">
        <f>SUM(C14:C17)</f>
        <v>17.39</v>
      </c>
      <c r="I19" s="1">
        <v>0</v>
      </c>
    </row>
    <row r="22" spans="2:9" x14ac:dyDescent="0.25">
      <c r="B22" s="14" t="s">
        <v>5</v>
      </c>
      <c r="C22" s="42">
        <f>SUM(C10,-C19)</f>
        <v>209.07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6222-BA9D-485D-8FA5-ADC575E1E7A4}">
  <dimension ref="B2:O70"/>
  <sheetViews>
    <sheetView topLeftCell="B37" zoomScaleNormal="100" workbookViewId="0">
      <selection activeCell="A45" sqref="A45"/>
    </sheetView>
  </sheetViews>
  <sheetFormatPr baseColWidth="10" defaultRowHeight="15" x14ac:dyDescent="0.25"/>
  <cols>
    <col min="3" max="3" width="13.28515625" customWidth="1"/>
    <col min="4" max="5" width="17.5703125" customWidth="1"/>
    <col min="6" max="6" width="12.42578125" style="1" customWidth="1"/>
    <col min="11" max="11" width="11.42578125" style="1"/>
    <col min="15" max="15" width="12" bestFit="1" customWidth="1"/>
  </cols>
  <sheetData>
    <row r="2" spans="2:15" x14ac:dyDescent="0.25">
      <c r="B2" t="s">
        <v>23</v>
      </c>
    </row>
    <row r="5" spans="2:15" x14ac:dyDescent="0.25">
      <c r="B5" t="s">
        <v>26</v>
      </c>
      <c r="F5" s="1" t="s">
        <v>24</v>
      </c>
      <c r="K5" s="1" t="s">
        <v>25</v>
      </c>
      <c r="O5" t="s">
        <v>3</v>
      </c>
    </row>
    <row r="6" spans="2:15" x14ac:dyDescent="0.25">
      <c r="C6" s="17" t="s">
        <v>36</v>
      </c>
      <c r="D6" s="17"/>
      <c r="E6" s="24"/>
      <c r="F6" s="1">
        <f>3502.5+1470.7</f>
        <v>4973.2</v>
      </c>
      <c r="G6" t="s">
        <v>38</v>
      </c>
      <c r="K6" s="1">
        <v>100</v>
      </c>
      <c r="O6" s="15">
        <f t="shared" ref="O6:O21" si="0">SUM(F6,K6)</f>
        <v>5073.2</v>
      </c>
    </row>
    <row r="7" spans="2:15" x14ac:dyDescent="0.25">
      <c r="C7" s="3" t="s">
        <v>28</v>
      </c>
      <c r="D7" s="3"/>
      <c r="E7" s="24"/>
      <c r="F7" s="1">
        <v>0</v>
      </c>
      <c r="K7" s="1">
        <v>0</v>
      </c>
      <c r="O7" s="15">
        <f t="shared" si="0"/>
        <v>0</v>
      </c>
    </row>
    <row r="8" spans="2:15" x14ac:dyDescent="0.25">
      <c r="C8" s="19" t="s">
        <v>27</v>
      </c>
      <c r="D8" s="19"/>
      <c r="E8" s="25"/>
      <c r="F8" s="1">
        <v>491.44</v>
      </c>
      <c r="K8" s="1">
        <v>0</v>
      </c>
      <c r="O8" s="15">
        <f t="shared" si="0"/>
        <v>491.44</v>
      </c>
    </row>
    <row r="9" spans="2:15" x14ac:dyDescent="0.25">
      <c r="C9" s="22" t="s">
        <v>1</v>
      </c>
      <c r="D9" s="22"/>
      <c r="E9" s="24"/>
      <c r="F9" s="1">
        <v>1100</v>
      </c>
      <c r="K9" s="1">
        <v>210</v>
      </c>
      <c r="O9" s="15">
        <f t="shared" si="0"/>
        <v>1310</v>
      </c>
    </row>
    <row r="10" spans="2:15" x14ac:dyDescent="0.25">
      <c r="C10" s="20" t="s">
        <v>29</v>
      </c>
      <c r="D10" s="20"/>
      <c r="E10" s="24"/>
      <c r="F10" s="1">
        <v>0</v>
      </c>
      <c r="K10" s="1">
        <v>0</v>
      </c>
      <c r="O10" s="15">
        <f t="shared" si="0"/>
        <v>0</v>
      </c>
    </row>
    <row r="11" spans="2:15" x14ac:dyDescent="0.25">
      <c r="C11" t="s">
        <v>37</v>
      </c>
      <c r="E11" s="24"/>
      <c r="F11" s="1">
        <v>0</v>
      </c>
      <c r="K11" s="1">
        <v>300</v>
      </c>
      <c r="O11" s="15">
        <f t="shared" si="0"/>
        <v>300</v>
      </c>
    </row>
    <row r="12" spans="2:15" x14ac:dyDescent="0.25">
      <c r="C12" s="21" t="s">
        <v>18</v>
      </c>
      <c r="D12" s="21"/>
      <c r="E12" s="24"/>
      <c r="F12" s="1">
        <v>0</v>
      </c>
      <c r="K12" s="1">
        <v>17.5</v>
      </c>
      <c r="O12" s="15">
        <f t="shared" si="0"/>
        <v>17.5</v>
      </c>
    </row>
    <row r="13" spans="2:15" x14ac:dyDescent="0.25">
      <c r="C13" s="12" t="s">
        <v>46</v>
      </c>
      <c r="D13" s="12"/>
      <c r="E13" s="24"/>
      <c r="F13" s="1">
        <v>0</v>
      </c>
      <c r="K13" s="1">
        <v>0</v>
      </c>
      <c r="O13" s="15">
        <f t="shared" si="0"/>
        <v>0</v>
      </c>
    </row>
    <row r="14" spans="2:15" x14ac:dyDescent="0.25">
      <c r="C14" s="12" t="s">
        <v>47</v>
      </c>
      <c r="D14" s="12"/>
      <c r="E14" s="24"/>
      <c r="F14" s="1">
        <v>31.03</v>
      </c>
      <c r="K14" s="1">
        <v>0</v>
      </c>
      <c r="O14" s="15">
        <f t="shared" si="0"/>
        <v>31.03</v>
      </c>
    </row>
    <row r="15" spans="2:15" x14ac:dyDescent="0.25">
      <c r="C15" s="4" t="s">
        <v>31</v>
      </c>
      <c r="D15" s="4"/>
      <c r="E15" s="24"/>
      <c r="F15" s="1">
        <v>10</v>
      </c>
      <c r="K15" s="1">
        <v>0</v>
      </c>
      <c r="O15" s="15">
        <f t="shared" si="0"/>
        <v>10</v>
      </c>
    </row>
    <row r="16" spans="2:15" x14ac:dyDescent="0.25">
      <c r="C16" s="23" t="s">
        <v>33</v>
      </c>
      <c r="D16" s="23"/>
      <c r="E16" s="24"/>
      <c r="F16" s="1">
        <v>0</v>
      </c>
      <c r="K16" s="1">
        <v>0</v>
      </c>
      <c r="O16" s="15">
        <f t="shared" si="0"/>
        <v>0</v>
      </c>
    </row>
    <row r="17" spans="2:15" x14ac:dyDescent="0.25">
      <c r="C17" s="23" t="s">
        <v>34</v>
      </c>
      <c r="D17" s="23"/>
      <c r="E17" s="24"/>
      <c r="F17" s="1">
        <v>0</v>
      </c>
      <c r="K17" s="1">
        <v>0</v>
      </c>
      <c r="O17" s="15">
        <f t="shared" si="0"/>
        <v>0</v>
      </c>
    </row>
    <row r="18" spans="2:15" x14ac:dyDescent="0.25">
      <c r="C18" s="23" t="s">
        <v>35</v>
      </c>
      <c r="D18" s="23"/>
      <c r="E18" s="24"/>
      <c r="F18" s="1">
        <v>0</v>
      </c>
      <c r="K18" s="1">
        <v>0</v>
      </c>
      <c r="O18" s="15">
        <f t="shared" si="0"/>
        <v>0</v>
      </c>
    </row>
    <row r="19" spans="2:15" x14ac:dyDescent="0.25">
      <c r="C19" s="18" t="s">
        <v>30</v>
      </c>
      <c r="D19" s="18"/>
      <c r="E19" s="24"/>
      <c r="F19" s="1">
        <v>0</v>
      </c>
      <c r="K19" s="1">
        <v>0</v>
      </c>
      <c r="O19" s="15">
        <f t="shared" si="0"/>
        <v>0</v>
      </c>
    </row>
    <row r="20" spans="2:15" x14ac:dyDescent="0.25">
      <c r="C20" t="s">
        <v>32</v>
      </c>
      <c r="F20" s="1">
        <v>0</v>
      </c>
      <c r="K20" s="1">
        <v>0</v>
      </c>
      <c r="O20" s="15">
        <f t="shared" si="0"/>
        <v>0</v>
      </c>
    </row>
    <row r="21" spans="2:15" x14ac:dyDescent="0.25">
      <c r="C21" s="26" t="s">
        <v>2</v>
      </c>
      <c r="D21" s="26"/>
      <c r="F21" s="1">
        <v>3349.7</v>
      </c>
      <c r="K21" s="1">
        <v>0</v>
      </c>
      <c r="O21" s="15">
        <f t="shared" si="0"/>
        <v>3349.7</v>
      </c>
    </row>
    <row r="23" spans="2:15" x14ac:dyDescent="0.25">
      <c r="F23" s="1">
        <f>SUM(F6:F21)</f>
        <v>9955.369999999999</v>
      </c>
      <c r="K23" s="1">
        <f>SUM(K6:K21)</f>
        <v>627.5</v>
      </c>
      <c r="O23" s="15">
        <f>SUM(F23,K23)</f>
        <v>10582.869999999999</v>
      </c>
    </row>
    <row r="24" spans="2:15" x14ac:dyDescent="0.25">
      <c r="L24" t="s">
        <v>39</v>
      </c>
      <c r="O24" s="15">
        <f>SUM(O6:O21)</f>
        <v>10582.869999999999</v>
      </c>
    </row>
    <row r="25" spans="2:15" x14ac:dyDescent="0.25">
      <c r="B25" t="s">
        <v>40</v>
      </c>
    </row>
    <row r="28" spans="2:15" x14ac:dyDescent="0.25">
      <c r="B28" t="s">
        <v>26</v>
      </c>
      <c r="F28" s="1" t="s">
        <v>24</v>
      </c>
      <c r="K28" s="1" t="s">
        <v>25</v>
      </c>
      <c r="O28" t="s">
        <v>3</v>
      </c>
    </row>
    <row r="29" spans="2:15" x14ac:dyDescent="0.25">
      <c r="C29" s="17" t="s">
        <v>36</v>
      </c>
      <c r="D29" s="17"/>
      <c r="E29" s="24"/>
      <c r="F29" s="1">
        <v>4923.2</v>
      </c>
      <c r="K29" s="1">
        <v>100</v>
      </c>
      <c r="O29" s="15">
        <f t="shared" ref="O29:O44" si="1">SUM(F29,K29)</f>
        <v>5023.2</v>
      </c>
    </row>
    <row r="30" spans="2:15" x14ac:dyDescent="0.25">
      <c r="C30" s="3" t="s">
        <v>28</v>
      </c>
      <c r="D30" s="3"/>
      <c r="E30" s="24"/>
      <c r="F30" s="1">
        <v>0</v>
      </c>
      <c r="K30" s="1">
        <v>0</v>
      </c>
      <c r="O30" s="15">
        <f t="shared" si="1"/>
        <v>0</v>
      </c>
    </row>
    <row r="31" spans="2:15" x14ac:dyDescent="0.25">
      <c r="C31" s="19" t="s">
        <v>27</v>
      </c>
      <c r="D31" s="19"/>
      <c r="E31" s="25"/>
      <c r="F31" s="1">
        <v>0</v>
      </c>
      <c r="K31" s="1">
        <v>0</v>
      </c>
      <c r="O31" s="15">
        <f t="shared" si="1"/>
        <v>0</v>
      </c>
    </row>
    <row r="32" spans="2:15" x14ac:dyDescent="0.25">
      <c r="C32" s="22" t="s">
        <v>1</v>
      </c>
      <c r="D32" s="22"/>
      <c r="E32" s="24"/>
      <c r="F32" s="1">
        <v>0</v>
      </c>
      <c r="K32" s="1">
        <v>0</v>
      </c>
      <c r="O32" s="15">
        <f t="shared" si="1"/>
        <v>0</v>
      </c>
    </row>
    <row r="33" spans="3:15" x14ac:dyDescent="0.25">
      <c r="C33" s="20" t="s">
        <v>29</v>
      </c>
      <c r="D33" s="20"/>
      <c r="E33" s="24"/>
      <c r="F33" s="1">
        <v>0</v>
      </c>
      <c r="K33" s="1">
        <v>0</v>
      </c>
      <c r="O33" s="15">
        <f t="shared" si="1"/>
        <v>0</v>
      </c>
    </row>
    <row r="34" spans="3:15" x14ac:dyDescent="0.25">
      <c r="C34" t="s">
        <v>37</v>
      </c>
      <c r="E34" s="24"/>
      <c r="F34" s="1">
        <v>300</v>
      </c>
      <c r="K34" s="1">
        <v>0</v>
      </c>
      <c r="O34" s="15">
        <f t="shared" si="1"/>
        <v>300</v>
      </c>
    </row>
    <row r="35" spans="3:15" x14ac:dyDescent="0.25">
      <c r="C35" s="21" t="s">
        <v>18</v>
      </c>
      <c r="D35" s="21"/>
      <c r="E35" s="24"/>
      <c r="F35" s="1">
        <v>358.42</v>
      </c>
      <c r="K35" s="1">
        <v>404.57</v>
      </c>
      <c r="O35" s="15">
        <f t="shared" si="1"/>
        <v>762.99</v>
      </c>
    </row>
    <row r="36" spans="3:15" x14ac:dyDescent="0.25">
      <c r="C36" s="12" t="s">
        <v>46</v>
      </c>
      <c r="D36" s="12"/>
      <c r="E36" s="24"/>
      <c r="F36" s="1">
        <v>0</v>
      </c>
      <c r="K36" s="1">
        <v>0</v>
      </c>
      <c r="O36" s="15">
        <f t="shared" si="1"/>
        <v>0</v>
      </c>
    </row>
    <row r="37" spans="3:15" x14ac:dyDescent="0.25">
      <c r="C37" s="12" t="s">
        <v>47</v>
      </c>
      <c r="D37" s="12"/>
      <c r="E37" s="24"/>
      <c r="F37" s="1">
        <v>256.95999999999998</v>
      </c>
      <c r="K37" s="1">
        <v>0</v>
      </c>
      <c r="O37" s="15">
        <f t="shared" si="1"/>
        <v>256.95999999999998</v>
      </c>
    </row>
    <row r="38" spans="3:15" x14ac:dyDescent="0.25">
      <c r="C38" s="4" t="s">
        <v>31</v>
      </c>
      <c r="D38" s="4"/>
      <c r="E38" s="24"/>
      <c r="F38" s="1">
        <v>0</v>
      </c>
      <c r="K38" s="1">
        <v>0</v>
      </c>
      <c r="O38" s="15">
        <f t="shared" si="1"/>
        <v>0</v>
      </c>
    </row>
    <row r="39" spans="3:15" x14ac:dyDescent="0.25">
      <c r="C39" s="23" t="s">
        <v>33</v>
      </c>
      <c r="D39" s="23"/>
      <c r="E39" s="24"/>
      <c r="F39" s="1">
        <v>5.7</v>
      </c>
      <c r="K39" s="1">
        <v>0</v>
      </c>
      <c r="O39" s="15">
        <f t="shared" si="1"/>
        <v>5.7</v>
      </c>
    </row>
    <row r="40" spans="3:15" x14ac:dyDescent="0.25">
      <c r="C40" s="23" t="s">
        <v>34</v>
      </c>
      <c r="D40" s="23"/>
      <c r="E40" s="24"/>
      <c r="F40" s="1">
        <v>0</v>
      </c>
      <c r="K40" s="1">
        <v>0</v>
      </c>
      <c r="O40" s="15">
        <f t="shared" si="1"/>
        <v>0</v>
      </c>
    </row>
    <row r="41" spans="3:15" x14ac:dyDescent="0.25">
      <c r="C41" s="23" t="s">
        <v>35</v>
      </c>
      <c r="D41" s="23"/>
      <c r="E41" s="24"/>
      <c r="F41" s="1">
        <v>15</v>
      </c>
      <c r="K41" s="1">
        <v>0</v>
      </c>
      <c r="O41" s="15">
        <f t="shared" si="1"/>
        <v>15</v>
      </c>
    </row>
    <row r="42" spans="3:15" x14ac:dyDescent="0.25">
      <c r="C42" s="18" t="s">
        <v>30</v>
      </c>
      <c r="D42" s="18"/>
      <c r="E42" s="24"/>
      <c r="F42" s="1">
        <v>320</v>
      </c>
      <c r="K42" s="1">
        <v>0</v>
      </c>
      <c r="O42" s="15">
        <f t="shared" si="1"/>
        <v>320</v>
      </c>
    </row>
    <row r="43" spans="3:15" x14ac:dyDescent="0.25">
      <c r="C43" t="s">
        <v>32</v>
      </c>
      <c r="F43" s="1">
        <v>11.35</v>
      </c>
      <c r="K43" s="1">
        <v>0</v>
      </c>
      <c r="O43" s="15">
        <f t="shared" si="1"/>
        <v>11.35</v>
      </c>
    </row>
    <row r="44" spans="3:15" x14ac:dyDescent="0.25">
      <c r="C44" s="26" t="s">
        <v>4</v>
      </c>
      <c r="D44" s="26"/>
      <c r="F44" s="1">
        <v>7309.8</v>
      </c>
      <c r="K44" s="1">
        <v>7.79</v>
      </c>
      <c r="O44" s="15">
        <f t="shared" si="1"/>
        <v>7317.59</v>
      </c>
    </row>
    <row r="46" spans="3:15" x14ac:dyDescent="0.25">
      <c r="F46" s="1">
        <f>SUM(F29:F44)</f>
        <v>13500.43</v>
      </c>
      <c r="K46" s="1">
        <f>SUM(K29:K44)</f>
        <v>512.36</v>
      </c>
      <c r="O46" s="15">
        <f>SUM(F46,K46)</f>
        <v>14012.79</v>
      </c>
    </row>
    <row r="47" spans="3:15" x14ac:dyDescent="0.25">
      <c r="L47" t="s">
        <v>41</v>
      </c>
      <c r="O47" s="15">
        <f>SUM(O29:O44)</f>
        <v>14012.79</v>
      </c>
    </row>
    <row r="50" spans="3:10" x14ac:dyDescent="0.25">
      <c r="C50" s="14"/>
    </row>
    <row r="51" spans="3:10" x14ac:dyDescent="0.25">
      <c r="D51" s="32">
        <v>10582.87</v>
      </c>
      <c r="E51" s="28" t="s">
        <v>42</v>
      </c>
    </row>
    <row r="52" spans="3:10" x14ac:dyDescent="0.25">
      <c r="D52" s="31">
        <v>-14012.79</v>
      </c>
      <c r="E52" s="29" t="s">
        <v>43</v>
      </c>
    </row>
    <row r="53" spans="3:10" x14ac:dyDescent="0.25">
      <c r="D53" s="14"/>
      <c r="E53" s="14"/>
    </row>
    <row r="54" spans="3:10" x14ac:dyDescent="0.25">
      <c r="C54" s="27" t="s">
        <v>5</v>
      </c>
      <c r="D54" s="30">
        <f>SUM(D51+D52)</f>
        <v>-3429.92</v>
      </c>
      <c r="E54" s="14"/>
    </row>
    <row r="58" spans="3:10" x14ac:dyDescent="0.25">
      <c r="C58" t="s">
        <v>49</v>
      </c>
      <c r="F58"/>
      <c r="G58" s="24"/>
      <c r="H58" s="1"/>
      <c r="J58" s="1"/>
    </row>
    <row r="59" spans="3:10" x14ac:dyDescent="0.25">
      <c r="F59"/>
      <c r="G59" s="24"/>
      <c r="H59" s="1"/>
      <c r="J59" s="1"/>
    </row>
    <row r="60" spans="3:10" x14ac:dyDescent="0.25">
      <c r="C60" s="14">
        <v>2020</v>
      </c>
      <c r="F60"/>
      <c r="G60" s="24"/>
      <c r="H60" s="1"/>
      <c r="J60" s="1"/>
    </row>
    <row r="61" spans="3:10" x14ac:dyDescent="0.25">
      <c r="D61" t="s">
        <v>53</v>
      </c>
      <c r="F61"/>
      <c r="G61" s="24"/>
      <c r="H61" s="1"/>
      <c r="J61" s="1"/>
    </row>
    <row r="62" spans="3:10" x14ac:dyDescent="0.25">
      <c r="F62"/>
      <c r="G62" s="24"/>
      <c r="H62" s="1"/>
      <c r="J62" s="1"/>
    </row>
    <row r="63" spans="3:10" x14ac:dyDescent="0.25">
      <c r="D63" t="s">
        <v>42</v>
      </c>
      <c r="F63" s="24" t="s">
        <v>43</v>
      </c>
      <c r="G63" s="24"/>
      <c r="H63" s="1"/>
      <c r="J63" s="1"/>
    </row>
    <row r="64" spans="3:10" x14ac:dyDescent="0.25">
      <c r="C64" s="12" t="s">
        <v>47</v>
      </c>
      <c r="D64" s="1">
        <v>31.03</v>
      </c>
      <c r="E64" s="1"/>
      <c r="F64" s="1">
        <v>256.95999999999998</v>
      </c>
      <c r="G64" s="33"/>
      <c r="H64" s="1"/>
      <c r="J64" s="1"/>
    </row>
    <row r="65" spans="3:10" x14ac:dyDescent="0.25">
      <c r="C65" s="21" t="s">
        <v>18</v>
      </c>
      <c r="D65" s="1">
        <v>0</v>
      </c>
      <c r="E65" s="1"/>
      <c r="F65" s="1">
        <f>56.47+76.43</f>
        <v>132.9</v>
      </c>
      <c r="G65" s="33"/>
      <c r="H65" s="1"/>
      <c r="J65" s="1"/>
    </row>
    <row r="66" spans="3:10" x14ac:dyDescent="0.25">
      <c r="C66" s="18" t="s">
        <v>54</v>
      </c>
      <c r="D66" s="1">
        <v>0</v>
      </c>
      <c r="E66" s="1"/>
      <c r="F66" s="1">
        <v>320</v>
      </c>
      <c r="G66" s="33"/>
      <c r="H66" s="1"/>
      <c r="J66" s="1"/>
    </row>
    <row r="67" spans="3:10" x14ac:dyDescent="0.25">
      <c r="C67" s="37" t="s">
        <v>55</v>
      </c>
      <c r="D67" s="1">
        <v>491.44</v>
      </c>
      <c r="E67" s="1"/>
      <c r="F67" s="1">
        <v>0</v>
      </c>
      <c r="G67" s="33"/>
      <c r="H67" s="1"/>
      <c r="J67" s="1"/>
    </row>
    <row r="68" spans="3:10" x14ac:dyDescent="0.25">
      <c r="F68"/>
      <c r="G68" s="24"/>
      <c r="H68" s="1" t="s">
        <v>5</v>
      </c>
      <c r="J68" s="1"/>
    </row>
    <row r="69" spans="3:10" x14ac:dyDescent="0.25">
      <c r="D69" s="38">
        <f>SUM(D64:D67)</f>
        <v>522.47</v>
      </c>
      <c r="F69" s="13">
        <f>-SUM(F64:F67)</f>
        <v>-709.86</v>
      </c>
      <c r="G69" s="24"/>
      <c r="H69" s="1">
        <f>SUM(D69+F69)</f>
        <v>-187.39</v>
      </c>
      <c r="J69" s="1"/>
    </row>
    <row r="70" spans="3:10" x14ac:dyDescent="0.25">
      <c r="F70"/>
      <c r="G70" s="24"/>
      <c r="H70" s="1"/>
      <c r="J70" s="1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3CD8-9A92-41A6-9265-33DEF9C70ADF}">
  <dimension ref="B4:M28"/>
  <sheetViews>
    <sheetView workbookViewId="0">
      <selection activeCell="J20" sqref="J20"/>
    </sheetView>
  </sheetViews>
  <sheetFormatPr baseColWidth="10" defaultRowHeight="15" x14ac:dyDescent="0.25"/>
  <cols>
    <col min="3" max="3" width="11.85546875" customWidth="1"/>
  </cols>
  <sheetData>
    <row r="4" spans="2:13" x14ac:dyDescent="0.25">
      <c r="B4" s="14" t="s">
        <v>2</v>
      </c>
      <c r="H4" s="14" t="s">
        <v>20</v>
      </c>
    </row>
    <row r="5" spans="2:13" x14ac:dyDescent="0.25">
      <c r="C5" s="2">
        <v>325.73</v>
      </c>
      <c r="D5" s="3" t="s">
        <v>7</v>
      </c>
      <c r="E5" s="3"/>
      <c r="F5" s="3"/>
      <c r="I5" s="16">
        <v>1470.7</v>
      </c>
      <c r="J5" s="16" t="s">
        <v>0</v>
      </c>
      <c r="K5" s="17"/>
      <c r="L5" s="17"/>
      <c r="M5" t="s">
        <v>21</v>
      </c>
    </row>
    <row r="6" spans="2:13" x14ac:dyDescent="0.25">
      <c r="C6" s="7">
        <v>0.95</v>
      </c>
      <c r="D6" s="8" t="s">
        <v>6</v>
      </c>
      <c r="E6" s="8"/>
      <c r="F6" s="8"/>
    </row>
    <row r="7" spans="2:13" x14ac:dyDescent="0.25">
      <c r="C7" s="1">
        <v>2174.64</v>
      </c>
      <c r="D7" t="s">
        <v>8</v>
      </c>
    </row>
    <row r="8" spans="2:13" x14ac:dyDescent="0.25">
      <c r="C8" s="1">
        <v>255</v>
      </c>
      <c r="D8" t="s">
        <v>9</v>
      </c>
    </row>
    <row r="9" spans="2:13" x14ac:dyDescent="0.25">
      <c r="C9" s="11">
        <v>301.20999999999998</v>
      </c>
      <c r="D9" s="12" t="s">
        <v>10</v>
      </c>
      <c r="E9" s="12"/>
      <c r="F9" s="12"/>
    </row>
    <row r="10" spans="2:13" x14ac:dyDescent="0.25">
      <c r="C10" s="11">
        <v>292.17</v>
      </c>
      <c r="D10" s="12" t="s">
        <v>11</v>
      </c>
      <c r="E10" s="12"/>
      <c r="F10" s="12"/>
    </row>
    <row r="11" spans="2:13" x14ac:dyDescent="0.25">
      <c r="C11" s="1"/>
    </row>
    <row r="12" spans="2:13" x14ac:dyDescent="0.25">
      <c r="C12" s="1">
        <f>SUM(C5:C10)</f>
        <v>3349.7</v>
      </c>
      <c r="I12" s="15">
        <f>I5</f>
        <v>1470.7</v>
      </c>
    </row>
    <row r="13" spans="2:13" x14ac:dyDescent="0.25">
      <c r="C13" s="1"/>
    </row>
    <row r="14" spans="2:13" x14ac:dyDescent="0.25">
      <c r="C14" s="1"/>
    </row>
    <row r="15" spans="2:13" x14ac:dyDescent="0.25">
      <c r="B15" s="14" t="s">
        <v>4</v>
      </c>
      <c r="H15" s="14" t="s">
        <v>22</v>
      </c>
    </row>
    <row r="16" spans="2:13" x14ac:dyDescent="0.25">
      <c r="C16" s="9">
        <v>1800</v>
      </c>
      <c r="D16" s="10" t="s">
        <v>19</v>
      </c>
      <c r="E16" s="10"/>
      <c r="F16" s="10"/>
      <c r="I16" s="1">
        <v>0</v>
      </c>
    </row>
    <row r="17" spans="2:9" x14ac:dyDescent="0.25">
      <c r="C17" s="11">
        <v>857.16</v>
      </c>
      <c r="D17" s="12" t="s">
        <v>12</v>
      </c>
      <c r="E17" s="12"/>
      <c r="F17" s="12"/>
    </row>
    <row r="18" spans="2:9" x14ac:dyDescent="0.25">
      <c r="C18" s="16">
        <v>860</v>
      </c>
      <c r="D18" s="17" t="s">
        <v>13</v>
      </c>
      <c r="E18" s="17"/>
      <c r="F18" s="17"/>
    </row>
    <row r="19" spans="2:9" x14ac:dyDescent="0.25">
      <c r="C19" s="1">
        <f>740.62+497.76+936.26</f>
        <v>2174.6400000000003</v>
      </c>
      <c r="D19" t="s">
        <v>14</v>
      </c>
    </row>
    <row r="20" spans="2:9" x14ac:dyDescent="0.25">
      <c r="C20" s="1">
        <v>255</v>
      </c>
      <c r="D20" t="s">
        <v>15</v>
      </c>
    </row>
    <row r="21" spans="2:9" x14ac:dyDescent="0.25">
      <c r="C21" s="2">
        <v>945</v>
      </c>
      <c r="D21" s="3" t="s">
        <v>16</v>
      </c>
      <c r="E21" s="3"/>
      <c r="F21" s="3"/>
    </row>
    <row r="22" spans="2:9" x14ac:dyDescent="0.25">
      <c r="C22" s="2">
        <v>418</v>
      </c>
      <c r="D22" s="3" t="s">
        <v>17</v>
      </c>
      <c r="E22" s="3"/>
      <c r="F22" s="3"/>
    </row>
    <row r="23" spans="2:9" x14ac:dyDescent="0.25">
      <c r="C23" s="5">
        <v>7.79</v>
      </c>
      <c r="D23" s="6" t="s">
        <v>18</v>
      </c>
      <c r="E23" s="6"/>
      <c r="F23" s="6"/>
    </row>
    <row r="25" spans="2:9" x14ac:dyDescent="0.25">
      <c r="C25" s="15">
        <f>SUM(C16:C23)</f>
        <v>7317.59</v>
      </c>
      <c r="I25" s="1">
        <v>0</v>
      </c>
    </row>
    <row r="28" spans="2:9" x14ac:dyDescent="0.25">
      <c r="B28" s="14" t="s">
        <v>5</v>
      </c>
      <c r="C28" s="13">
        <f>SUM(C12,-C25)</f>
        <v>-3967.8900000000003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8643-86D1-4F84-BE43-D8B744479236}">
  <dimension ref="A2:N55"/>
  <sheetViews>
    <sheetView topLeftCell="A34" workbookViewId="0">
      <selection activeCell="O13" sqref="O13"/>
    </sheetView>
  </sheetViews>
  <sheetFormatPr baseColWidth="10" defaultRowHeight="15" x14ac:dyDescent="0.25"/>
  <cols>
    <col min="3" max="3" width="12.28515625" customWidth="1"/>
    <col min="5" max="5" width="12" bestFit="1" customWidth="1"/>
    <col min="14" max="14" width="12" bestFit="1" customWidth="1"/>
  </cols>
  <sheetData>
    <row r="2" spans="1:14" x14ac:dyDescent="0.25">
      <c r="A2" t="s">
        <v>56</v>
      </c>
      <c r="E2" s="1"/>
      <c r="I2" s="1"/>
    </row>
    <row r="3" spans="1:14" x14ac:dyDescent="0.25">
      <c r="E3" s="1"/>
      <c r="I3" s="1"/>
    </row>
    <row r="4" spans="1:14" x14ac:dyDescent="0.25">
      <c r="E4" s="1"/>
      <c r="I4" s="1"/>
    </row>
    <row r="5" spans="1:14" x14ac:dyDescent="0.25">
      <c r="A5" t="s">
        <v>26</v>
      </c>
      <c r="E5" s="1" t="s">
        <v>24</v>
      </c>
      <c r="I5" s="1" t="s">
        <v>25</v>
      </c>
      <c r="L5" t="s">
        <v>67</v>
      </c>
      <c r="N5" t="s">
        <v>3</v>
      </c>
    </row>
    <row r="6" spans="1:14" x14ac:dyDescent="0.25">
      <c r="B6" s="17" t="s">
        <v>36</v>
      </c>
      <c r="C6" s="17"/>
      <c r="D6" s="24"/>
      <c r="E6" s="1">
        <f>21313.6+1529.45</f>
        <v>22843.05</v>
      </c>
      <c r="F6" t="s">
        <v>68</v>
      </c>
      <c r="I6" s="1">
        <v>0</v>
      </c>
      <c r="L6" s="1">
        <v>0</v>
      </c>
      <c r="N6" s="15">
        <f t="shared" ref="N6:N21" si="0">SUM(E6,I6,L6)</f>
        <v>22843.05</v>
      </c>
    </row>
    <row r="7" spans="1:14" x14ac:dyDescent="0.25">
      <c r="B7" s="3" t="s">
        <v>28</v>
      </c>
      <c r="C7" s="3"/>
      <c r="D7" s="24"/>
      <c r="E7" s="1">
        <f>2932.91+325.73</f>
        <v>3258.64</v>
      </c>
      <c r="F7" t="s">
        <v>69</v>
      </c>
      <c r="I7" s="1">
        <v>0</v>
      </c>
      <c r="L7" s="1">
        <v>0</v>
      </c>
      <c r="N7" s="15">
        <f t="shared" si="0"/>
        <v>3258.64</v>
      </c>
    </row>
    <row r="8" spans="1:14" x14ac:dyDescent="0.25">
      <c r="B8" s="19" t="s">
        <v>27</v>
      </c>
      <c r="C8" s="19"/>
      <c r="D8" s="25"/>
      <c r="E8" s="1">
        <v>11479.5</v>
      </c>
      <c r="I8" s="1">
        <v>0</v>
      </c>
      <c r="L8" s="1">
        <v>0</v>
      </c>
      <c r="N8" s="15">
        <f t="shared" si="0"/>
        <v>11479.5</v>
      </c>
    </row>
    <row r="9" spans="1:14" x14ac:dyDescent="0.25">
      <c r="B9" s="22" t="s">
        <v>1</v>
      </c>
      <c r="C9" s="22"/>
      <c r="D9" s="24"/>
      <c r="E9" s="1">
        <v>1500</v>
      </c>
      <c r="I9" s="1">
        <v>0</v>
      </c>
      <c r="L9" s="1">
        <v>0</v>
      </c>
      <c r="N9" s="15">
        <f t="shared" si="0"/>
        <v>1500</v>
      </c>
    </row>
    <row r="10" spans="1:14" x14ac:dyDescent="0.25">
      <c r="B10" s="20" t="s">
        <v>29</v>
      </c>
      <c r="C10" s="20"/>
      <c r="D10" s="24"/>
      <c r="E10" s="1">
        <f>447.75+2430.59</f>
        <v>2878.34</v>
      </c>
      <c r="F10" t="s">
        <v>70</v>
      </c>
      <c r="I10" s="1">
        <v>0</v>
      </c>
      <c r="L10" s="1">
        <v>0</v>
      </c>
      <c r="N10" s="15">
        <f t="shared" si="0"/>
        <v>2878.34</v>
      </c>
    </row>
    <row r="11" spans="1:14" x14ac:dyDescent="0.25">
      <c r="B11" t="s">
        <v>37</v>
      </c>
      <c r="D11" s="24"/>
      <c r="E11" s="1">
        <v>1654.62</v>
      </c>
      <c r="I11" s="1">
        <v>3170</v>
      </c>
      <c r="L11" s="1">
        <v>0</v>
      </c>
      <c r="N11" s="15">
        <f t="shared" si="0"/>
        <v>4824.62</v>
      </c>
    </row>
    <row r="12" spans="1:14" x14ac:dyDescent="0.25">
      <c r="B12" s="21" t="s">
        <v>18</v>
      </c>
      <c r="C12" s="21"/>
      <c r="D12" s="24"/>
      <c r="E12" s="1">
        <v>130</v>
      </c>
      <c r="I12" s="1">
        <v>0</v>
      </c>
      <c r="L12" s="1">
        <v>0</v>
      </c>
      <c r="N12" s="15">
        <f t="shared" si="0"/>
        <v>130</v>
      </c>
    </row>
    <row r="13" spans="1:14" x14ac:dyDescent="0.25">
      <c r="B13" s="12" t="s">
        <v>46</v>
      </c>
      <c r="C13" s="12"/>
      <c r="D13" s="24"/>
      <c r="E13" s="1">
        <v>0</v>
      </c>
      <c r="I13" s="1">
        <v>0</v>
      </c>
      <c r="L13" s="1">
        <v>0</v>
      </c>
      <c r="N13" s="15">
        <f t="shared" si="0"/>
        <v>0</v>
      </c>
    </row>
    <row r="14" spans="1:14" x14ac:dyDescent="0.25">
      <c r="B14" s="12" t="s">
        <v>47</v>
      </c>
      <c r="C14" s="12"/>
      <c r="D14" s="24"/>
      <c r="E14" s="1">
        <f>591.7+593.38</f>
        <v>1185.08</v>
      </c>
      <c r="F14" t="s">
        <v>71</v>
      </c>
      <c r="I14" s="1">
        <v>0</v>
      </c>
      <c r="L14" s="1">
        <v>345.15</v>
      </c>
      <c r="N14" s="15">
        <f t="shared" si="0"/>
        <v>1530.23</v>
      </c>
    </row>
    <row r="15" spans="1:14" x14ac:dyDescent="0.25">
      <c r="B15" s="4" t="s">
        <v>31</v>
      </c>
      <c r="C15" s="4"/>
      <c r="D15" s="24"/>
      <c r="E15" s="1">
        <v>0</v>
      </c>
      <c r="I15" s="1">
        <v>0</v>
      </c>
      <c r="L15" s="1">
        <v>0</v>
      </c>
      <c r="N15" s="15">
        <f t="shared" si="0"/>
        <v>0</v>
      </c>
    </row>
    <row r="16" spans="1:14" x14ac:dyDescent="0.25">
      <c r="B16" s="23" t="s">
        <v>33</v>
      </c>
      <c r="C16" s="23"/>
      <c r="D16" s="24"/>
      <c r="E16" s="1">
        <v>0</v>
      </c>
      <c r="I16" s="1">
        <v>0</v>
      </c>
      <c r="L16" s="1">
        <v>0</v>
      </c>
      <c r="N16" s="15">
        <f t="shared" si="0"/>
        <v>0</v>
      </c>
    </row>
    <row r="17" spans="1:14" x14ac:dyDescent="0.25">
      <c r="B17" s="23" t="s">
        <v>34</v>
      </c>
      <c r="C17" s="23"/>
      <c r="D17" s="24"/>
      <c r="E17" s="1">
        <v>0</v>
      </c>
      <c r="I17" s="1">
        <v>0</v>
      </c>
      <c r="L17" s="1">
        <v>0</v>
      </c>
      <c r="N17" s="15">
        <f t="shared" si="0"/>
        <v>0</v>
      </c>
    </row>
    <row r="18" spans="1:14" x14ac:dyDescent="0.25">
      <c r="B18" s="23" t="s">
        <v>35</v>
      </c>
      <c r="C18" s="23"/>
      <c r="D18" s="24"/>
      <c r="E18" s="1">
        <v>0</v>
      </c>
      <c r="I18" s="1">
        <v>0</v>
      </c>
      <c r="L18" s="1">
        <v>0</v>
      </c>
      <c r="N18" s="15">
        <f t="shared" si="0"/>
        <v>0</v>
      </c>
    </row>
    <row r="19" spans="1:14" x14ac:dyDescent="0.25">
      <c r="B19" s="18" t="s">
        <v>30</v>
      </c>
      <c r="C19" s="18"/>
      <c r="D19" s="24"/>
      <c r="E19" s="1">
        <v>0</v>
      </c>
      <c r="I19" s="1">
        <v>0</v>
      </c>
      <c r="L19" s="1">
        <v>0</v>
      </c>
      <c r="N19" s="15">
        <f t="shared" si="0"/>
        <v>0</v>
      </c>
    </row>
    <row r="20" spans="1:14" x14ac:dyDescent="0.25">
      <c r="B20" t="s">
        <v>32</v>
      </c>
      <c r="E20" s="1">
        <v>0</v>
      </c>
      <c r="I20" s="1">
        <v>0</v>
      </c>
      <c r="L20" s="1">
        <v>0</v>
      </c>
      <c r="N20" s="15">
        <f t="shared" si="0"/>
        <v>0</v>
      </c>
    </row>
    <row r="21" spans="1:14" x14ac:dyDescent="0.25">
      <c r="B21" s="26" t="s">
        <v>61</v>
      </c>
      <c r="C21" s="26"/>
      <c r="E21" s="1">
        <v>565.29999999999995</v>
      </c>
      <c r="I21" s="1">
        <v>0</v>
      </c>
      <c r="L21" s="1">
        <v>0</v>
      </c>
      <c r="N21" s="15">
        <f t="shared" si="0"/>
        <v>565.29999999999995</v>
      </c>
    </row>
    <row r="22" spans="1:14" x14ac:dyDescent="0.25">
      <c r="B22" t="s">
        <v>2</v>
      </c>
      <c r="E22" s="1"/>
      <c r="I22" s="1"/>
    </row>
    <row r="23" spans="1:14" x14ac:dyDescent="0.25">
      <c r="E23" s="1">
        <f>SUM(E6:E21)</f>
        <v>45494.530000000006</v>
      </c>
      <c r="I23" s="1">
        <f>SUM(I6:I21)</f>
        <v>3170</v>
      </c>
      <c r="L23" s="1">
        <f>SUM(L6:L21)</f>
        <v>345.15</v>
      </c>
      <c r="N23" s="15">
        <f>SUM(E23,I23,L23)</f>
        <v>49009.680000000008</v>
      </c>
    </row>
    <row r="24" spans="1:14" x14ac:dyDescent="0.25">
      <c r="E24" s="1"/>
      <c r="I24" s="1"/>
      <c r="J24" t="s">
        <v>57</v>
      </c>
      <c r="N24" s="15">
        <f>SUM(N6:N21)</f>
        <v>49009.680000000008</v>
      </c>
    </row>
    <row r="25" spans="1:14" x14ac:dyDescent="0.25">
      <c r="A25" t="s">
        <v>58</v>
      </c>
      <c r="E25" s="1"/>
      <c r="I25" s="1"/>
    </row>
    <row r="26" spans="1:14" x14ac:dyDescent="0.25">
      <c r="E26" s="1"/>
      <c r="I26" s="1"/>
    </row>
    <row r="27" spans="1:14" x14ac:dyDescent="0.25">
      <c r="E27" s="1"/>
      <c r="I27" s="1"/>
    </row>
    <row r="28" spans="1:14" x14ac:dyDescent="0.25">
      <c r="A28" t="s">
        <v>26</v>
      </c>
      <c r="E28" s="1" t="s">
        <v>24</v>
      </c>
      <c r="I28" s="1" t="s">
        <v>25</v>
      </c>
      <c r="L28" t="s">
        <v>67</v>
      </c>
      <c r="N28" t="s">
        <v>3</v>
      </c>
    </row>
    <row r="29" spans="1:14" x14ac:dyDescent="0.25">
      <c r="B29" s="17" t="s">
        <v>36</v>
      </c>
      <c r="C29" s="17"/>
      <c r="D29" s="24"/>
      <c r="E29" s="1">
        <f>340+860</f>
        <v>1200</v>
      </c>
      <c r="F29" t="s">
        <v>74</v>
      </c>
      <c r="I29" s="1">
        <v>0</v>
      </c>
      <c r="L29" s="1">
        <v>0</v>
      </c>
      <c r="N29" s="15">
        <f t="shared" ref="N29:N44" si="1">SUM(E29,I29,L29)</f>
        <v>1200</v>
      </c>
    </row>
    <row r="30" spans="1:14" x14ac:dyDescent="0.25">
      <c r="B30" s="3" t="s">
        <v>28</v>
      </c>
      <c r="C30" s="3"/>
      <c r="D30" s="24"/>
      <c r="E30" s="1">
        <f>147.17+1363</f>
        <v>1510.17</v>
      </c>
      <c r="F30" t="s">
        <v>75</v>
      </c>
      <c r="I30" s="1">
        <v>0</v>
      </c>
      <c r="L30" s="1">
        <v>0</v>
      </c>
      <c r="N30" s="15">
        <f t="shared" si="1"/>
        <v>1510.17</v>
      </c>
    </row>
    <row r="31" spans="1:14" x14ac:dyDescent="0.25">
      <c r="B31" s="19" t="s">
        <v>27</v>
      </c>
      <c r="C31" s="19"/>
      <c r="D31" s="25"/>
      <c r="E31" s="1">
        <v>0</v>
      </c>
      <c r="I31" s="1">
        <v>0</v>
      </c>
      <c r="L31" s="1">
        <v>0</v>
      </c>
      <c r="N31" s="15">
        <f t="shared" si="1"/>
        <v>0</v>
      </c>
    </row>
    <row r="32" spans="1:14" x14ac:dyDescent="0.25">
      <c r="B32" s="22" t="s">
        <v>1</v>
      </c>
      <c r="C32" s="22"/>
      <c r="D32" s="24"/>
      <c r="E32" s="1">
        <v>0</v>
      </c>
      <c r="I32" s="1">
        <v>0</v>
      </c>
      <c r="L32" s="1">
        <v>0</v>
      </c>
      <c r="N32" s="15">
        <f t="shared" si="1"/>
        <v>0</v>
      </c>
    </row>
    <row r="33" spans="2:14" x14ac:dyDescent="0.25">
      <c r="B33" s="20" t="s">
        <v>29</v>
      </c>
      <c r="C33" s="20"/>
      <c r="D33" s="24"/>
      <c r="E33" s="1">
        <v>2429.64</v>
      </c>
      <c r="I33" s="1">
        <v>0</v>
      </c>
      <c r="L33" s="1">
        <v>259.62</v>
      </c>
      <c r="N33" s="15">
        <f t="shared" si="1"/>
        <v>2689.2599999999998</v>
      </c>
    </row>
    <row r="34" spans="2:14" x14ac:dyDescent="0.25">
      <c r="B34" t="s">
        <v>37</v>
      </c>
      <c r="D34" s="24"/>
      <c r="E34" s="1">
        <v>3170</v>
      </c>
      <c r="I34" s="1">
        <v>1654.62</v>
      </c>
      <c r="L34" s="1">
        <v>0</v>
      </c>
      <c r="N34" s="15">
        <f t="shared" si="1"/>
        <v>4824.62</v>
      </c>
    </row>
    <row r="35" spans="2:14" x14ac:dyDescent="0.25">
      <c r="B35" s="21" t="s">
        <v>18</v>
      </c>
      <c r="C35" s="21"/>
      <c r="D35" s="24"/>
      <c r="E35" s="1">
        <f>1961.66+7.79</f>
        <v>1969.45</v>
      </c>
      <c r="F35" t="s">
        <v>76</v>
      </c>
      <c r="I35" s="1">
        <v>1285.51</v>
      </c>
      <c r="L35" s="1">
        <v>0</v>
      </c>
      <c r="N35" s="15">
        <f t="shared" si="1"/>
        <v>3254.96</v>
      </c>
    </row>
    <row r="36" spans="2:14" x14ac:dyDescent="0.25">
      <c r="B36" s="12" t="s">
        <v>46</v>
      </c>
      <c r="C36" s="12"/>
      <c r="D36" s="24"/>
      <c r="E36" s="1">
        <v>14119</v>
      </c>
      <c r="I36" s="1">
        <v>0</v>
      </c>
      <c r="L36" s="1">
        <v>0</v>
      </c>
      <c r="N36" s="15">
        <f t="shared" si="1"/>
        <v>14119</v>
      </c>
    </row>
    <row r="37" spans="2:14" x14ac:dyDescent="0.25">
      <c r="B37" s="12" t="s">
        <v>47</v>
      </c>
      <c r="C37" s="12"/>
      <c r="D37" s="24"/>
      <c r="E37" s="1">
        <f>9266.1+857.16</f>
        <v>10123.26</v>
      </c>
      <c r="F37" t="s">
        <v>72</v>
      </c>
      <c r="I37" s="1">
        <v>70.72</v>
      </c>
      <c r="L37" s="1">
        <v>120</v>
      </c>
      <c r="N37" s="15">
        <f t="shared" si="1"/>
        <v>10313.98</v>
      </c>
    </row>
    <row r="38" spans="2:14" x14ac:dyDescent="0.25">
      <c r="B38" s="4" t="s">
        <v>31</v>
      </c>
      <c r="C38" s="4"/>
      <c r="D38" s="24"/>
      <c r="E38" s="1">
        <f>6617.42+1800</f>
        <v>8417.42</v>
      </c>
      <c r="F38" t="s">
        <v>73</v>
      </c>
      <c r="I38" s="1">
        <v>96</v>
      </c>
      <c r="L38" s="1">
        <v>357.81</v>
      </c>
      <c r="N38" s="15">
        <f t="shared" si="1"/>
        <v>8871.23</v>
      </c>
    </row>
    <row r="39" spans="2:14" x14ac:dyDescent="0.25">
      <c r="B39" s="23" t="s">
        <v>33</v>
      </c>
      <c r="C39" s="23"/>
      <c r="D39" s="24"/>
      <c r="E39" s="1">
        <v>21.78</v>
      </c>
      <c r="I39" s="1">
        <v>0</v>
      </c>
      <c r="L39" s="1">
        <v>0</v>
      </c>
      <c r="N39" s="15">
        <f t="shared" si="1"/>
        <v>21.78</v>
      </c>
    </row>
    <row r="40" spans="2:14" x14ac:dyDescent="0.25">
      <c r="B40" s="23" t="s">
        <v>34</v>
      </c>
      <c r="C40" s="23"/>
      <c r="D40" s="24"/>
      <c r="E40" s="1">
        <v>430.64</v>
      </c>
      <c r="I40" s="1">
        <v>0</v>
      </c>
      <c r="L40" s="1">
        <v>0</v>
      </c>
      <c r="N40" s="15">
        <f t="shared" si="1"/>
        <v>430.64</v>
      </c>
    </row>
    <row r="41" spans="2:14" x14ac:dyDescent="0.25">
      <c r="B41" s="23" t="s">
        <v>35</v>
      </c>
      <c r="C41" s="23"/>
      <c r="D41" s="24"/>
      <c r="E41" s="1">
        <v>15</v>
      </c>
      <c r="I41" s="1">
        <v>0</v>
      </c>
      <c r="L41" s="1">
        <v>0</v>
      </c>
      <c r="N41" s="15">
        <f t="shared" si="1"/>
        <v>15</v>
      </c>
    </row>
    <row r="42" spans="2:14" x14ac:dyDescent="0.25">
      <c r="B42" s="18" t="s">
        <v>30</v>
      </c>
      <c r="C42" s="18"/>
      <c r="D42" s="24"/>
      <c r="E42" s="1">
        <v>375.03</v>
      </c>
      <c r="I42" s="1">
        <v>0</v>
      </c>
      <c r="L42" s="1">
        <v>0</v>
      </c>
      <c r="N42" s="15">
        <f t="shared" si="1"/>
        <v>375.03</v>
      </c>
    </row>
    <row r="43" spans="2:14" x14ac:dyDescent="0.25">
      <c r="B43" t="s">
        <v>32</v>
      </c>
      <c r="E43" s="1">
        <v>11.85</v>
      </c>
      <c r="I43" s="1">
        <v>0</v>
      </c>
      <c r="L43" s="1">
        <v>0</v>
      </c>
      <c r="N43" s="15">
        <f t="shared" si="1"/>
        <v>11.85</v>
      </c>
    </row>
    <row r="44" spans="2:14" x14ac:dyDescent="0.25">
      <c r="B44" s="26" t="s">
        <v>60</v>
      </c>
      <c r="C44" s="26"/>
      <c r="E44" s="1">
        <v>11.07</v>
      </c>
      <c r="I44" s="1">
        <v>0</v>
      </c>
      <c r="L44" s="1">
        <v>0</v>
      </c>
      <c r="N44" s="15">
        <f t="shared" si="1"/>
        <v>11.07</v>
      </c>
    </row>
    <row r="45" spans="2:14" x14ac:dyDescent="0.25">
      <c r="B45" t="s">
        <v>4</v>
      </c>
      <c r="E45" s="1"/>
      <c r="I45" s="1"/>
    </row>
    <row r="46" spans="2:14" x14ac:dyDescent="0.25">
      <c r="E46" s="1">
        <f>SUM(E29:E44)</f>
        <v>43804.31</v>
      </c>
      <c r="I46" s="1">
        <f>SUM(I29:I44)</f>
        <v>3106.85</v>
      </c>
      <c r="L46" s="1">
        <f>SUM(L29:L44)</f>
        <v>737.43000000000006</v>
      </c>
      <c r="N46" s="15">
        <f>SUM(E46,I46,L46)</f>
        <v>47648.59</v>
      </c>
    </row>
    <row r="47" spans="2:14" x14ac:dyDescent="0.25">
      <c r="E47" s="1"/>
      <c r="I47" s="1"/>
      <c r="J47" t="s">
        <v>59</v>
      </c>
      <c r="N47" s="15">
        <f>SUM(N29:N44)</f>
        <v>47648.59</v>
      </c>
    </row>
    <row r="48" spans="2:14" x14ac:dyDescent="0.25">
      <c r="E48" s="1"/>
      <c r="I48" s="1"/>
    </row>
    <row r="49" spans="2:9" x14ac:dyDescent="0.25">
      <c r="E49" s="1"/>
      <c r="I49" s="1"/>
    </row>
    <row r="50" spans="2:9" x14ac:dyDescent="0.25">
      <c r="B50" s="14"/>
      <c r="E50" s="1"/>
      <c r="I50" s="1"/>
    </row>
    <row r="51" spans="2:9" x14ac:dyDescent="0.25">
      <c r="C51" s="32">
        <f>N24</f>
        <v>49009.680000000008</v>
      </c>
      <c r="D51" s="28" t="s">
        <v>42</v>
      </c>
      <c r="E51" s="1"/>
      <c r="I51" s="1"/>
    </row>
    <row r="52" spans="2:9" x14ac:dyDescent="0.25">
      <c r="C52" s="31">
        <f>-N47</f>
        <v>-47648.59</v>
      </c>
      <c r="D52" s="29" t="s">
        <v>43</v>
      </c>
      <c r="E52" s="1"/>
      <c r="I52" s="1"/>
    </row>
    <row r="53" spans="2:9" x14ac:dyDescent="0.25">
      <c r="C53" s="14"/>
      <c r="D53" s="14"/>
      <c r="E53" s="1"/>
      <c r="I53" s="1"/>
    </row>
    <row r="54" spans="2:9" x14ac:dyDescent="0.25">
      <c r="B54" s="27" t="s">
        <v>5</v>
      </c>
      <c r="C54" s="30">
        <f>SUM(C51+C52)</f>
        <v>1361.0900000000111</v>
      </c>
      <c r="D54" s="14"/>
      <c r="E54" s="1"/>
      <c r="I54" s="1"/>
    </row>
    <row r="55" spans="2:9" x14ac:dyDescent="0.25">
      <c r="E55" s="1"/>
      <c r="I55" s="1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F2EC-6E31-419E-BF6B-F474AAA1CE7F}">
  <dimension ref="B4:L18"/>
  <sheetViews>
    <sheetView workbookViewId="0">
      <selection activeCell="B4" sqref="B4:L21"/>
    </sheetView>
  </sheetViews>
  <sheetFormatPr baseColWidth="10" defaultRowHeight="15" x14ac:dyDescent="0.25"/>
  <sheetData>
    <row r="4" spans="2:12" x14ac:dyDescent="0.25">
      <c r="B4" s="14" t="s">
        <v>61</v>
      </c>
      <c r="H4" s="14" t="s">
        <v>62</v>
      </c>
    </row>
    <row r="5" spans="2:12" x14ac:dyDescent="0.25">
      <c r="C5" s="2">
        <v>484</v>
      </c>
      <c r="D5" s="3" t="s">
        <v>64</v>
      </c>
      <c r="E5" s="3"/>
      <c r="F5" s="3"/>
      <c r="I5" s="16">
        <v>1529.45</v>
      </c>
      <c r="J5" s="16" t="s">
        <v>66</v>
      </c>
      <c r="K5" s="17"/>
      <c r="L5" s="17"/>
    </row>
    <row r="6" spans="2:12" x14ac:dyDescent="0.25">
      <c r="C6" s="11">
        <v>81.3</v>
      </c>
      <c r="D6" s="12" t="s">
        <v>65</v>
      </c>
      <c r="E6" s="12"/>
      <c r="F6" s="12"/>
    </row>
    <row r="7" spans="2:12" x14ac:dyDescent="0.25">
      <c r="C7" s="1"/>
    </row>
    <row r="8" spans="2:12" x14ac:dyDescent="0.25">
      <c r="C8" s="1">
        <f>SUM(C5:C6)</f>
        <v>565.29999999999995</v>
      </c>
      <c r="I8" s="15">
        <f>I5</f>
        <v>1529.45</v>
      </c>
    </row>
    <row r="9" spans="2:12" x14ac:dyDescent="0.25">
      <c r="C9" s="1"/>
    </row>
    <row r="10" spans="2:12" x14ac:dyDescent="0.25">
      <c r="C10" s="1"/>
    </row>
    <row r="11" spans="2:12" x14ac:dyDescent="0.25">
      <c r="B11" s="14" t="s">
        <v>60</v>
      </c>
      <c r="H11" s="14" t="s">
        <v>63</v>
      </c>
    </row>
    <row r="12" spans="2:12" x14ac:dyDescent="0.25">
      <c r="C12" s="39">
        <v>1.4</v>
      </c>
      <c r="D12" s="23" t="s">
        <v>33</v>
      </c>
      <c r="E12" s="23"/>
      <c r="F12" s="23"/>
      <c r="I12" s="1">
        <v>0</v>
      </c>
    </row>
    <row r="13" spans="2:12" x14ac:dyDescent="0.25">
      <c r="C13" s="5">
        <v>9.67</v>
      </c>
      <c r="D13" s="6" t="s">
        <v>18</v>
      </c>
      <c r="E13" s="6"/>
      <c r="F13" s="6"/>
    </row>
    <row r="15" spans="2:12" x14ac:dyDescent="0.25">
      <c r="C15" s="15">
        <f>SUM(C12:C13)</f>
        <v>11.07</v>
      </c>
      <c r="I15" s="1">
        <v>0</v>
      </c>
    </row>
    <row r="18" spans="2:3" x14ac:dyDescent="0.25">
      <c r="B18" s="14" t="s">
        <v>5</v>
      </c>
      <c r="C18" s="38">
        <f>SUM(C8,-C15)</f>
        <v>554.2299999999999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4853E-0E02-4CF0-882A-E52659D45B3F}">
  <dimension ref="A2:S58"/>
  <sheetViews>
    <sheetView topLeftCell="A31" workbookViewId="0">
      <selection activeCell="K45" sqref="K45"/>
    </sheetView>
  </sheetViews>
  <sheetFormatPr baseColWidth="10" defaultRowHeight="15" x14ac:dyDescent="0.25"/>
  <cols>
    <col min="2" max="2" width="12.5703125" customWidth="1"/>
    <col min="6" max="6" width="11.42578125" style="24"/>
    <col min="7" max="7" width="12" style="24" bestFit="1" customWidth="1"/>
    <col min="8" max="8" width="11.42578125" style="24"/>
    <col min="9" max="9" width="12" style="1" bestFit="1" customWidth="1"/>
    <col min="10" max="10" width="19.140625" customWidth="1"/>
    <col min="11" max="11" width="12" style="1" bestFit="1" customWidth="1"/>
  </cols>
  <sheetData>
    <row r="2" spans="1:19" x14ac:dyDescent="0.25">
      <c r="A2" t="s">
        <v>42</v>
      </c>
      <c r="J2" s="1"/>
      <c r="O2" s="1"/>
    </row>
    <row r="3" spans="1:19" x14ac:dyDescent="0.25">
      <c r="J3" s="1"/>
      <c r="O3" s="1"/>
    </row>
    <row r="4" spans="1:19" x14ac:dyDescent="0.25">
      <c r="G4" s="27">
        <v>2021</v>
      </c>
      <c r="I4" s="34">
        <v>2020</v>
      </c>
      <c r="J4" s="1"/>
      <c r="K4" s="34">
        <v>2019</v>
      </c>
      <c r="O4" s="1"/>
    </row>
    <row r="5" spans="1:19" x14ac:dyDescent="0.25">
      <c r="J5" s="1"/>
      <c r="O5" s="1"/>
    </row>
    <row r="6" spans="1:19" x14ac:dyDescent="0.25">
      <c r="B6" s="17" t="s">
        <v>36</v>
      </c>
      <c r="C6" s="17"/>
      <c r="D6" s="17"/>
      <c r="E6" s="17"/>
      <c r="G6" s="33">
        <v>3680.7</v>
      </c>
      <c r="I6" s="33">
        <v>3602.5</v>
      </c>
      <c r="J6" s="1" t="s">
        <v>52</v>
      </c>
      <c r="K6" s="1">
        <v>20973.599999999999</v>
      </c>
      <c r="O6" s="1"/>
      <c r="S6" s="15"/>
    </row>
    <row r="7" spans="1:19" x14ac:dyDescent="0.25">
      <c r="B7" s="17" t="s">
        <v>45</v>
      </c>
      <c r="C7" s="17"/>
      <c r="D7" s="17"/>
      <c r="E7" s="17"/>
      <c r="G7" s="33">
        <v>0</v>
      </c>
      <c r="I7" s="33">
        <v>0</v>
      </c>
      <c r="J7" s="1"/>
      <c r="K7" s="1">
        <v>0</v>
      </c>
      <c r="O7" s="1"/>
      <c r="S7" s="15"/>
    </row>
    <row r="8" spans="1:19" x14ac:dyDescent="0.25">
      <c r="B8" s="3" t="s">
        <v>28</v>
      </c>
      <c r="C8" s="3"/>
      <c r="D8" s="3"/>
      <c r="E8" s="3"/>
      <c r="G8" s="33">
        <v>53.6</v>
      </c>
      <c r="I8" s="33">
        <v>0</v>
      </c>
      <c r="J8" s="1"/>
      <c r="K8" s="1">
        <v>3269.74</v>
      </c>
      <c r="O8" s="1"/>
      <c r="S8" s="15"/>
    </row>
    <row r="9" spans="1:19" x14ac:dyDescent="0.25">
      <c r="B9" s="19" t="s">
        <v>27</v>
      </c>
      <c r="C9" s="19"/>
      <c r="D9" s="19"/>
      <c r="E9" s="19"/>
      <c r="F9" s="25"/>
      <c r="G9" s="33">
        <v>6862.04</v>
      </c>
      <c r="H9" s="25"/>
      <c r="I9" s="33">
        <v>491.44</v>
      </c>
      <c r="J9" s="1"/>
      <c r="K9" s="1">
        <v>11479.5</v>
      </c>
      <c r="O9" s="1"/>
      <c r="S9" s="15"/>
    </row>
    <row r="10" spans="1:19" x14ac:dyDescent="0.25">
      <c r="B10" s="22" t="s">
        <v>1</v>
      </c>
      <c r="C10" s="22"/>
      <c r="D10" s="22"/>
      <c r="E10" s="22"/>
      <c r="G10" s="33">
        <v>700</v>
      </c>
      <c r="I10" s="33">
        <v>1310</v>
      </c>
      <c r="J10" s="1"/>
      <c r="K10" s="1">
        <v>1500</v>
      </c>
      <c r="O10" s="1"/>
      <c r="S10" s="15"/>
    </row>
    <row r="11" spans="1:19" x14ac:dyDescent="0.25">
      <c r="B11" t="s">
        <v>96</v>
      </c>
      <c r="G11" s="33">
        <v>800</v>
      </c>
      <c r="I11" s="33">
        <v>300</v>
      </c>
      <c r="J11" s="1"/>
      <c r="K11" s="1">
        <v>0</v>
      </c>
      <c r="O11" s="1"/>
      <c r="S11" s="15"/>
    </row>
    <row r="12" spans="1:19" x14ac:dyDescent="0.25">
      <c r="B12" s="21" t="s">
        <v>18</v>
      </c>
      <c r="C12" s="21"/>
      <c r="D12" s="21"/>
      <c r="E12" s="21"/>
      <c r="G12" s="33">
        <v>0</v>
      </c>
      <c r="I12" s="33">
        <v>17.5</v>
      </c>
      <c r="J12" s="1"/>
      <c r="K12" s="1">
        <v>0</v>
      </c>
      <c r="O12" s="1"/>
      <c r="S12" s="15"/>
    </row>
    <row r="13" spans="1:19" x14ac:dyDescent="0.25">
      <c r="B13" s="12" t="s">
        <v>46</v>
      </c>
      <c r="C13" s="12"/>
      <c r="D13" s="12"/>
      <c r="E13" s="12"/>
      <c r="G13" s="33">
        <v>0</v>
      </c>
      <c r="I13" s="33">
        <v>0</v>
      </c>
      <c r="J13" s="1"/>
      <c r="K13" s="33">
        <v>0</v>
      </c>
      <c r="O13" s="1"/>
      <c r="S13" s="15"/>
    </row>
    <row r="14" spans="1:19" x14ac:dyDescent="0.25">
      <c r="B14" s="12" t="s">
        <v>47</v>
      </c>
      <c r="C14" s="12"/>
      <c r="D14" s="12"/>
      <c r="E14" s="12"/>
      <c r="G14" s="33">
        <v>0</v>
      </c>
      <c r="I14" s="33">
        <v>31.03</v>
      </c>
      <c r="J14" s="1"/>
      <c r="K14" s="33">
        <v>345.15</v>
      </c>
      <c r="O14" s="1"/>
      <c r="S14" s="15"/>
    </row>
    <row r="15" spans="1:19" x14ac:dyDescent="0.25">
      <c r="B15" s="4" t="s">
        <v>31</v>
      </c>
      <c r="C15" s="4"/>
      <c r="D15" s="4"/>
      <c r="E15" s="4"/>
      <c r="G15" s="33">
        <v>0</v>
      </c>
      <c r="I15" s="33">
        <v>10</v>
      </c>
      <c r="J15" s="1"/>
      <c r="K15" s="1">
        <v>0</v>
      </c>
      <c r="O15" s="1"/>
      <c r="S15" s="15"/>
    </row>
    <row r="16" spans="1:19" x14ac:dyDescent="0.25">
      <c r="B16" s="24" t="s">
        <v>29</v>
      </c>
      <c r="C16" s="24"/>
      <c r="D16" s="24"/>
      <c r="E16" s="24"/>
      <c r="G16" s="33">
        <v>0</v>
      </c>
      <c r="I16" s="33">
        <v>0</v>
      </c>
      <c r="J16" s="1"/>
      <c r="K16" s="1">
        <v>447.75</v>
      </c>
      <c r="O16" s="1"/>
      <c r="S16" s="15"/>
    </row>
    <row r="17" spans="1:19" x14ac:dyDescent="0.25">
      <c r="B17" s="35" t="s">
        <v>50</v>
      </c>
      <c r="C17" s="35"/>
      <c r="D17" s="35"/>
      <c r="E17" s="35"/>
      <c r="F17" s="36"/>
      <c r="G17" s="44">
        <v>226.46</v>
      </c>
      <c r="H17" s="36"/>
      <c r="I17" s="1">
        <v>3349.7</v>
      </c>
      <c r="J17" s="1"/>
      <c r="K17" s="1">
        <v>0</v>
      </c>
      <c r="O17" s="1"/>
      <c r="S17" s="15"/>
    </row>
    <row r="18" spans="1:19" x14ac:dyDescent="0.25">
      <c r="B18" s="35" t="s">
        <v>51</v>
      </c>
      <c r="C18" s="35"/>
      <c r="D18" s="35"/>
      <c r="E18" s="35"/>
      <c r="F18" s="36"/>
      <c r="G18" s="44">
        <v>0</v>
      </c>
      <c r="H18" s="36"/>
      <c r="I18" s="1">
        <v>1470.7</v>
      </c>
      <c r="J18" s="1"/>
      <c r="O18" s="1"/>
    </row>
    <row r="19" spans="1:19" x14ac:dyDescent="0.25">
      <c r="J19" s="1"/>
      <c r="O19" s="1"/>
    </row>
    <row r="20" spans="1:19" x14ac:dyDescent="0.25">
      <c r="G20" s="45">
        <f>SUM(G6:G18)</f>
        <v>12322.8</v>
      </c>
      <c r="I20" s="1">
        <f>SUM(I6:I18)</f>
        <v>10582.87</v>
      </c>
      <c r="J20" s="1"/>
      <c r="K20" s="1">
        <f>SUM(K6:K17)</f>
        <v>38015.74</v>
      </c>
      <c r="O20" s="1"/>
      <c r="S20" s="15"/>
    </row>
    <row r="21" spans="1:19" x14ac:dyDescent="0.25">
      <c r="J21" s="1"/>
      <c r="O21" s="1"/>
      <c r="S21" s="15"/>
    </row>
    <row r="22" spans="1:19" x14ac:dyDescent="0.25">
      <c r="A22" t="s">
        <v>44</v>
      </c>
    </row>
    <row r="23" spans="1:19" x14ac:dyDescent="0.25">
      <c r="G23" s="27">
        <v>2021</v>
      </c>
      <c r="I23" s="34">
        <v>2020</v>
      </c>
      <c r="K23" s="34">
        <v>2019</v>
      </c>
    </row>
    <row r="24" spans="1:19" x14ac:dyDescent="0.25">
      <c r="N24" s="1"/>
    </row>
    <row r="25" spans="1:19" x14ac:dyDescent="0.25">
      <c r="B25" s="17" t="s">
        <v>36</v>
      </c>
      <c r="C25" s="17"/>
      <c r="D25" s="17"/>
      <c r="E25" s="17"/>
      <c r="G25" s="33">
        <v>3680.7</v>
      </c>
      <c r="I25" s="33">
        <v>5023.2</v>
      </c>
      <c r="K25" s="1">
        <v>0</v>
      </c>
      <c r="N25" s="1"/>
      <c r="R25" s="15"/>
    </row>
    <row r="26" spans="1:19" x14ac:dyDescent="0.25">
      <c r="B26" s="3" t="s">
        <v>28</v>
      </c>
      <c r="C26" s="3"/>
      <c r="D26" s="3"/>
      <c r="E26" s="3"/>
      <c r="G26" s="33">
        <v>0</v>
      </c>
      <c r="I26" s="33">
        <v>0</v>
      </c>
      <c r="K26" s="1">
        <v>0</v>
      </c>
      <c r="N26" s="1"/>
      <c r="R26" s="15"/>
    </row>
    <row r="27" spans="1:19" x14ac:dyDescent="0.25">
      <c r="B27" s="37" t="s">
        <v>27</v>
      </c>
      <c r="C27" s="37"/>
      <c r="D27" s="37"/>
      <c r="E27" s="37"/>
      <c r="G27" s="33">
        <v>390.75</v>
      </c>
      <c r="I27" s="33">
        <v>0</v>
      </c>
      <c r="K27" s="1">
        <v>0</v>
      </c>
      <c r="N27" s="1"/>
      <c r="R27" s="15"/>
    </row>
    <row r="28" spans="1:19" x14ac:dyDescent="0.25">
      <c r="B28" t="s">
        <v>96</v>
      </c>
      <c r="G28" s="33">
        <v>800</v>
      </c>
      <c r="I28" s="33">
        <v>300</v>
      </c>
      <c r="K28" s="1">
        <v>0</v>
      </c>
      <c r="N28" s="1"/>
      <c r="R28" s="15"/>
    </row>
    <row r="29" spans="1:19" x14ac:dyDescent="0.25">
      <c r="B29" s="21" t="s">
        <v>18</v>
      </c>
      <c r="C29" s="21"/>
      <c r="D29" s="21"/>
      <c r="E29" s="21"/>
      <c r="G29" s="33">
        <v>781.32</v>
      </c>
      <c r="I29" s="33">
        <v>762.99</v>
      </c>
      <c r="K29" s="1">
        <v>3386.84</v>
      </c>
      <c r="N29" s="1"/>
      <c r="R29" s="15"/>
    </row>
    <row r="30" spans="1:19" x14ac:dyDescent="0.25">
      <c r="B30" s="21" t="s">
        <v>94</v>
      </c>
      <c r="C30" s="21"/>
      <c r="D30" s="21"/>
      <c r="E30" s="21"/>
      <c r="G30" s="33">
        <v>50.58</v>
      </c>
      <c r="I30" s="33">
        <v>0</v>
      </c>
      <c r="K30" s="1">
        <v>0</v>
      </c>
      <c r="N30" s="1"/>
      <c r="R30" s="15"/>
    </row>
    <row r="31" spans="1:19" x14ac:dyDescent="0.25">
      <c r="B31" s="12" t="s">
        <v>46</v>
      </c>
      <c r="C31" s="12"/>
      <c r="D31" s="12"/>
      <c r="E31" s="12"/>
      <c r="G31" s="33">
        <v>5320</v>
      </c>
      <c r="I31" s="33">
        <v>0</v>
      </c>
      <c r="K31" s="1">
        <v>14119</v>
      </c>
      <c r="N31" s="1"/>
      <c r="R31" s="15"/>
    </row>
    <row r="32" spans="1:19" x14ac:dyDescent="0.25">
      <c r="B32" s="12" t="s">
        <v>47</v>
      </c>
      <c r="C32" s="12"/>
      <c r="D32" s="12"/>
      <c r="E32" s="12"/>
      <c r="G32" s="33">
        <v>258.66000000000003</v>
      </c>
      <c r="I32" s="33">
        <v>256.95999999999998</v>
      </c>
      <c r="K32" s="1">
        <v>8783.84</v>
      </c>
      <c r="N32" s="1"/>
      <c r="R32" s="15"/>
    </row>
    <row r="33" spans="2:18" x14ac:dyDescent="0.25">
      <c r="B33" s="12" t="s">
        <v>95</v>
      </c>
      <c r="C33" s="12"/>
      <c r="D33" s="12"/>
      <c r="E33" s="12"/>
      <c r="G33" s="33">
        <v>61.96</v>
      </c>
      <c r="I33" s="33">
        <v>0</v>
      </c>
      <c r="K33" s="1">
        <v>0</v>
      </c>
      <c r="N33" s="1"/>
      <c r="R33" s="15"/>
    </row>
    <row r="34" spans="2:18" x14ac:dyDescent="0.25">
      <c r="B34" s="4" t="s">
        <v>31</v>
      </c>
      <c r="C34" s="4"/>
      <c r="D34" s="4"/>
      <c r="E34" s="4"/>
      <c r="G34" s="33">
        <v>9.25</v>
      </c>
      <c r="I34" s="33">
        <v>0</v>
      </c>
      <c r="K34" s="1">
        <v>7071.23</v>
      </c>
      <c r="N34" s="1"/>
      <c r="R34" s="15"/>
    </row>
    <row r="35" spans="2:18" x14ac:dyDescent="0.25">
      <c r="B35" s="23" t="s">
        <v>33</v>
      </c>
      <c r="C35" s="23"/>
      <c r="D35" s="23"/>
      <c r="E35" s="23"/>
      <c r="G35" s="33">
        <v>0.8</v>
      </c>
      <c r="I35" s="33">
        <v>5.7</v>
      </c>
      <c r="K35" s="1">
        <v>23.18</v>
      </c>
      <c r="N35" s="1"/>
      <c r="R35" s="15"/>
    </row>
    <row r="36" spans="2:18" x14ac:dyDescent="0.25">
      <c r="B36" s="23" t="s">
        <v>34</v>
      </c>
      <c r="C36" s="23"/>
      <c r="D36" s="23"/>
      <c r="E36" s="23"/>
      <c r="G36" s="33">
        <v>0</v>
      </c>
      <c r="I36" s="33">
        <v>0</v>
      </c>
      <c r="K36" s="1">
        <v>430.64</v>
      </c>
      <c r="N36" s="1"/>
      <c r="R36" s="15"/>
    </row>
    <row r="37" spans="2:18" x14ac:dyDescent="0.25">
      <c r="B37" s="23" t="s">
        <v>35</v>
      </c>
      <c r="C37" s="23"/>
      <c r="D37" s="23"/>
      <c r="E37" s="23"/>
      <c r="G37" s="33">
        <v>0</v>
      </c>
      <c r="I37" s="33">
        <v>15</v>
      </c>
      <c r="K37" s="1">
        <v>15</v>
      </c>
      <c r="N37" s="1"/>
      <c r="R37" s="15"/>
    </row>
    <row r="38" spans="2:18" x14ac:dyDescent="0.25">
      <c r="B38" s="18" t="s">
        <v>30</v>
      </c>
      <c r="C38" s="18"/>
      <c r="D38" s="18"/>
      <c r="E38" s="18"/>
      <c r="G38" s="33">
        <v>220</v>
      </c>
      <c r="I38" s="33">
        <v>320</v>
      </c>
      <c r="K38" s="1">
        <v>375.03</v>
      </c>
      <c r="N38" s="1"/>
      <c r="R38" s="15"/>
    </row>
    <row r="39" spans="2:18" x14ac:dyDescent="0.25">
      <c r="B39" t="s">
        <v>32</v>
      </c>
      <c r="G39" s="33">
        <v>12.15</v>
      </c>
      <c r="I39" s="33">
        <v>11.35</v>
      </c>
      <c r="K39" s="1">
        <v>11.85</v>
      </c>
      <c r="N39" s="1"/>
      <c r="R39" s="15"/>
    </row>
    <row r="40" spans="2:18" x14ac:dyDescent="0.25">
      <c r="B40" s="24" t="s">
        <v>48</v>
      </c>
      <c r="G40" s="33">
        <v>0</v>
      </c>
      <c r="I40" s="33">
        <v>0</v>
      </c>
      <c r="K40" s="1">
        <v>259.62</v>
      </c>
      <c r="N40" s="1"/>
      <c r="R40" s="15"/>
    </row>
    <row r="41" spans="2:18" x14ac:dyDescent="0.25">
      <c r="B41" s="35" t="s">
        <v>97</v>
      </c>
      <c r="C41" s="35"/>
      <c r="D41" s="46"/>
      <c r="E41" s="46"/>
      <c r="G41" s="33">
        <v>17.39</v>
      </c>
      <c r="I41" s="33">
        <v>7317.59</v>
      </c>
      <c r="N41" s="1"/>
      <c r="R41" s="15"/>
    </row>
    <row r="42" spans="2:18" x14ac:dyDescent="0.25">
      <c r="N42" s="1"/>
    </row>
    <row r="43" spans="2:18" x14ac:dyDescent="0.25">
      <c r="G43" s="45">
        <f>SUM(G25:G41)</f>
        <v>11603.559999999996</v>
      </c>
      <c r="I43" s="1">
        <f>SUM(I25:I41)</f>
        <v>14012.79</v>
      </c>
      <c r="K43" s="1">
        <f>SUM(K25:K41)</f>
        <v>34476.230000000003</v>
      </c>
      <c r="N43" s="1"/>
      <c r="R43" s="15"/>
    </row>
    <row r="44" spans="2:18" x14ac:dyDescent="0.25">
      <c r="N44" s="1"/>
      <c r="R44" s="15"/>
    </row>
    <row r="45" spans="2:18" x14ac:dyDescent="0.25">
      <c r="F45" s="27" t="s">
        <v>5</v>
      </c>
      <c r="G45" s="49">
        <f>SUM(G20-G43)</f>
        <v>719.24000000000342</v>
      </c>
      <c r="I45" s="48">
        <f>SUM(I20-I43)</f>
        <v>-3429.92</v>
      </c>
      <c r="K45" s="47"/>
    </row>
    <row r="47" spans="2:18" x14ac:dyDescent="0.25">
      <c r="B47" s="14"/>
    </row>
    <row r="49" spans="2:8" x14ac:dyDescent="0.25">
      <c r="B49" s="24"/>
    </row>
    <row r="50" spans="2:8" x14ac:dyDescent="0.25">
      <c r="B50" s="24"/>
      <c r="E50" s="24"/>
    </row>
    <row r="51" spans="2:8" x14ac:dyDescent="0.25">
      <c r="B51" s="24"/>
      <c r="C51" s="1"/>
      <c r="D51" s="1"/>
      <c r="E51" s="1"/>
      <c r="F51" s="33"/>
      <c r="G51" s="33"/>
      <c r="H51" s="33"/>
    </row>
    <row r="52" spans="2:8" x14ac:dyDescent="0.25">
      <c r="B52" s="24"/>
      <c r="C52" s="1"/>
      <c r="D52" s="1"/>
      <c r="E52" s="1"/>
      <c r="F52" s="33"/>
      <c r="G52" s="33"/>
      <c r="H52" s="33"/>
    </row>
    <row r="53" spans="2:8" x14ac:dyDescent="0.25">
      <c r="B53" s="24"/>
      <c r="C53" s="1"/>
      <c r="D53" s="1"/>
      <c r="E53" s="1"/>
      <c r="F53" s="33"/>
      <c r="G53" s="33"/>
      <c r="H53" s="33"/>
    </row>
    <row r="54" spans="2:8" x14ac:dyDescent="0.25">
      <c r="B54" s="24"/>
      <c r="C54" s="1"/>
      <c r="D54" s="1"/>
      <c r="E54" s="1"/>
      <c r="F54" s="33"/>
      <c r="G54" s="33"/>
      <c r="H54" s="33"/>
    </row>
    <row r="55" spans="2:8" x14ac:dyDescent="0.25">
      <c r="B55" s="24"/>
    </row>
    <row r="56" spans="2:8" x14ac:dyDescent="0.25">
      <c r="B56" s="24"/>
      <c r="C56" s="38"/>
      <c r="E56" s="13"/>
    </row>
    <row r="57" spans="2:8" x14ac:dyDescent="0.25">
      <c r="B57" s="24"/>
    </row>
    <row r="58" spans="2:8" x14ac:dyDescent="0.25">
      <c r="B58" s="2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2021</vt:lpstr>
      <vt:lpstr>Irregularitäten 2021-2020</vt:lpstr>
      <vt:lpstr>2020</vt:lpstr>
      <vt:lpstr>Irregularitäten 2020-2019</vt:lpstr>
      <vt:lpstr>2019</vt:lpstr>
      <vt:lpstr>Irregularitäten 2019-2018</vt:lpstr>
      <vt:lpstr>Im Vergleich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2021-01-04T22:34:47Z</dcterms:created>
  <dcterms:modified xsi:type="dcterms:W3CDTF">2022-02-15T14:45:35Z</dcterms:modified>
</cp:coreProperties>
</file>